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90" yWindow="75" windowWidth="17130" windowHeight="6885"/>
  </bookViews>
  <sheets>
    <sheet name="1545" sheetId="1" r:id="rId1"/>
  </sheets>
  <externalReferences>
    <externalReference r:id="rId2"/>
    <externalReference r:id="rId3"/>
    <externalReference r:id="rId4"/>
  </externalReferences>
  <definedNames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localSheetId="0" hidden="1">#REF!</definedName>
    <definedName name="_Sort" hidden="1">#REF!</definedName>
    <definedName name="_xlnm.Print_Area" localSheetId="0">'1545'!$A$1:$D$87</definedName>
    <definedName name="cartera" hidden="1">255</definedName>
  </definedNames>
  <calcPr calcId="152511"/>
</workbook>
</file>

<file path=xl/calcChain.xml><?xml version="1.0" encoding="utf-8"?>
<calcChain xmlns="http://schemas.openxmlformats.org/spreadsheetml/2006/main">
  <c r="B70" i="1" l="1"/>
  <c r="B67" i="1" s="1"/>
  <c r="B66" i="1" s="1"/>
  <c r="C73" i="1"/>
  <c r="C70" i="1" s="1"/>
  <c r="C67" i="1" s="1"/>
  <c r="D73" i="1"/>
  <c r="D70" i="1" s="1"/>
  <c r="D67" i="1" s="1"/>
  <c r="B74" i="1"/>
  <c r="B78" i="1"/>
  <c r="D79" i="1"/>
  <c r="C80" i="1"/>
  <c r="D80" i="1"/>
  <c r="C81" i="1"/>
  <c r="C79" i="1" s="1"/>
  <c r="C78" i="1" s="1"/>
  <c r="C74" i="1" s="1"/>
  <c r="D81" i="1"/>
  <c r="D78" i="1" l="1"/>
  <c r="D74" i="1" s="1"/>
  <c r="D66" i="1" s="1"/>
  <c r="C66" i="1"/>
  <c r="D22" i="1"/>
  <c r="D42" i="1"/>
  <c r="C42" i="1"/>
  <c r="B12" i="1"/>
  <c r="D51" i="1"/>
  <c r="D49" i="1"/>
  <c r="D41" i="1"/>
  <c r="D38" i="1" s="1"/>
  <c r="D35" i="1" s="1"/>
  <c r="D32" i="1"/>
  <c r="C32" i="1"/>
  <c r="B32" i="1"/>
  <c r="D28" i="1"/>
  <c r="D21" i="1"/>
  <c r="D20" i="1"/>
  <c r="D19" i="1"/>
  <c r="D16" i="1"/>
  <c r="D12" i="1"/>
  <c r="D9" i="1"/>
  <c r="D52" i="1"/>
  <c r="B42" i="1"/>
  <c r="C41" i="1"/>
  <c r="C38" i="1" s="1"/>
  <c r="C35" i="1" s="1"/>
  <c r="B38" i="1"/>
  <c r="B35" i="1" s="1"/>
  <c r="C19" i="1"/>
  <c r="C18" i="1" s="1"/>
  <c r="C16" i="1"/>
  <c r="B16" i="1"/>
  <c r="C12" i="1"/>
  <c r="C9" i="1"/>
  <c r="C55" i="1"/>
  <c r="C54" i="1" s="1"/>
  <c r="C52" i="1" s="1"/>
  <c r="B54" i="1"/>
  <c r="B52" i="1" s="1"/>
  <c r="C49" i="1"/>
  <c r="C48" i="1" s="1"/>
  <c r="C45" i="1" s="1"/>
  <c r="B48" i="1"/>
  <c r="B45" i="1" s="1"/>
  <c r="C28" i="1"/>
  <c r="B31" i="1"/>
  <c r="B29" i="1"/>
  <c r="B19" i="1"/>
  <c r="B18" i="1" s="1"/>
  <c r="B9" i="1"/>
  <c r="C34" i="1" l="1"/>
  <c r="B34" i="1"/>
  <c r="D48" i="1"/>
  <c r="D45" i="1" s="1"/>
  <c r="D44" i="1" s="1"/>
  <c r="D18" i="1"/>
  <c r="D15" i="1" s="1"/>
  <c r="D34" i="1"/>
  <c r="C15" i="1"/>
  <c r="B44" i="1"/>
  <c r="C44" i="1"/>
  <c r="C25" i="1" l="1"/>
  <c r="C8" i="1"/>
  <c r="C7" i="1" s="1"/>
  <c r="C24" i="1" l="1"/>
  <c r="D25" i="1" l="1"/>
  <c r="D8" i="1"/>
  <c r="D7" i="1" s="1"/>
  <c r="B28" i="1"/>
  <c r="B25" i="1" s="1"/>
  <c r="B15" i="1"/>
  <c r="B8" i="1" l="1"/>
  <c r="B7" i="1" s="1"/>
  <c r="D24" i="1"/>
  <c r="B24" i="1"/>
</calcChain>
</file>

<file path=xl/sharedStrings.xml><?xml version="1.0" encoding="utf-8"?>
<sst xmlns="http://schemas.openxmlformats.org/spreadsheetml/2006/main" count="82" uniqueCount="37">
  <si>
    <t>Zona Geográfica</t>
  </si>
  <si>
    <t>Reservas probadas</t>
  </si>
  <si>
    <t>Reservas probables</t>
  </si>
  <si>
    <t>Reservas posibles</t>
  </si>
  <si>
    <t>Costa Norte</t>
  </si>
  <si>
    <t xml:space="preserve">    Zócalo</t>
  </si>
  <si>
    <t xml:space="preserve">    Selva</t>
  </si>
  <si>
    <t>Recursos Contingentes</t>
  </si>
  <si>
    <t xml:space="preserve">        Norte</t>
  </si>
  <si>
    <t xml:space="preserve">        Central</t>
  </si>
  <si>
    <t xml:space="preserve">        Sur</t>
  </si>
  <si>
    <t xml:space="preserve">    Costa</t>
  </si>
  <si>
    <t>Recursos Prospectivos</t>
  </si>
  <si>
    <t xml:space="preserve">    Sierra</t>
  </si>
  <si>
    <t>Contratos en Fase de Explotación</t>
  </si>
  <si>
    <t>Contratos en Fase de Exploración</t>
  </si>
  <si>
    <t>Áreas sin contrato / No operadas</t>
  </si>
  <si>
    <t>Continúa …</t>
  </si>
  <si>
    <t>Conclusión</t>
  </si>
  <si>
    <t xml:space="preserve">     (Miles de millones de pies cúbicos)</t>
  </si>
  <si>
    <t>Zócalo</t>
  </si>
  <si>
    <t>Selva</t>
  </si>
  <si>
    <t>Central</t>
  </si>
  <si>
    <t>Sur</t>
  </si>
  <si>
    <t>Desarrolladas</t>
  </si>
  <si>
    <t>No desarrolladas</t>
  </si>
  <si>
    <t xml:space="preserve">Selva </t>
  </si>
  <si>
    <t>Norte</t>
  </si>
  <si>
    <t xml:space="preserve">   "Libro Anual de Recursos de Hidrocarburos 2016".</t>
  </si>
  <si>
    <t>Costa</t>
  </si>
  <si>
    <t xml:space="preserve"> Selva Sur</t>
  </si>
  <si>
    <t>Selva Sur</t>
  </si>
  <si>
    <t>15.45   RESERVAS Y RECURSOS DE GAS NATURAL, SEGÚN ZONA GEOGRÁFICA,</t>
  </si>
  <si>
    <t xml:space="preserve">    2014-2016</t>
  </si>
  <si>
    <t>Fuente: Ministerio de Energía y Minas - Dirección General de Hidrocarburos,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</si>
  <si>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Las diferencias en los totales y subtotales se deben al redondeo de cifras.</t>
    </r>
    <r>
      <rPr>
        <b/>
        <sz val="7"/>
        <rFont val="Arial Narrow"/>
        <family val="2"/>
      </rPr>
      <t xml:space="preserve">
</t>
    </r>
  </si>
  <si>
    <t xml:space="preserve">   "Libro Anual de Reservas de Hidrocarburos 2014 y 2015",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</si>
</sst>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64" formatCode="#\ ##0"/>
    <numFmt numFmtId="165" formatCode="#\ ##0;0;&quot;-&quot;"/>
    <numFmt numFmtId="166" formatCode="#\ ###\ ##0;0;&quot;-&quot;"/>
    <numFmt numFmtId="167" formatCode="_(* #,##0.00_);_(* \(#,##0.00\);_(* &quot;-&quot;??_);_(@_)"/>
  </numFmts>
  <fonts count="15" x14ac:knownFonts="1">
    <font>
      <sz val="10"/>
      <name val="Arial"/>
      <family val="2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i/>
      <sz val="7"/>
      <name val="Arial Narrow"/>
      <family val="2"/>
    </font>
    <font>
      <b/>
      <sz val="8"/>
      <name val="Arial Narrow"/>
      <family val="2"/>
    </font>
    <font>
      <b/>
      <sz val="7.5"/>
      <name val="Arial Narrow"/>
      <family val="2"/>
    </font>
    <font>
      <b/>
      <sz val="8.5"/>
      <name val="Arial Narrow"/>
      <family val="2"/>
    </font>
    <font>
      <b/>
      <sz val="7"/>
      <name val="Arial Narrow"/>
      <family val="2"/>
    </font>
    <font>
      <i/>
      <sz val="10"/>
      <name val="Times New Roman"/>
      <family val="1"/>
    </font>
    <font>
      <sz val="6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0" fillId="0" borderId="0"/>
    <xf numFmtId="1" fontId="13" fillId="0" borderId="0"/>
    <xf numFmtId="167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0" borderId="0"/>
    <xf numFmtId="0" fontId="12" fillId="0" borderId="0"/>
  </cellStyleXfs>
  <cellXfs count="47">
    <xf numFmtId="0" fontId="0" fillId="0" borderId="0" xfId="0"/>
    <xf numFmtId="0" fontId="2" fillId="0" borderId="0" xfId="1" quotePrefix="1" applyFont="1" applyAlignment="1" applyProtection="1">
      <alignment horizontal="left" vertical="center"/>
    </xf>
    <xf numFmtId="0" fontId="3" fillId="0" borderId="0" xfId="1" applyFont="1" applyAlignment="1">
      <alignment horizontal="right" vertical="center"/>
    </xf>
    <xf numFmtId="0" fontId="3" fillId="2" borderId="0" xfId="1" applyFont="1" applyFill="1" applyAlignment="1">
      <alignment horizontal="right" vertical="center"/>
    </xf>
    <xf numFmtId="0" fontId="2" fillId="0" borderId="0" xfId="1" quotePrefix="1" applyFont="1" applyAlignment="1" applyProtection="1">
      <alignment horizontal="left" vertical="center" indent="2"/>
    </xf>
    <xf numFmtId="0" fontId="4" fillId="0" borderId="0" xfId="1" quotePrefix="1" applyFont="1" applyAlignment="1" applyProtection="1">
      <alignment horizontal="left" vertical="center" indent="2"/>
    </xf>
    <xf numFmtId="164" fontId="3" fillId="0" borderId="0" xfId="1" applyNumberFormat="1" applyFont="1" applyAlignment="1">
      <alignment horizontal="right" vertical="center"/>
    </xf>
    <xf numFmtId="164" fontId="3" fillId="2" borderId="0" xfId="1" applyNumberFormat="1" applyFont="1" applyFill="1" applyAlignment="1">
      <alignment horizontal="right" vertical="center"/>
    </xf>
    <xf numFmtId="0" fontId="5" fillId="0" borderId="1" xfId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right" vertical="center"/>
    </xf>
    <xf numFmtId="0" fontId="3" fillId="2" borderId="1" xfId="1" applyFont="1" applyFill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7" fillId="0" borderId="3" xfId="1" applyFont="1" applyBorder="1" applyAlignment="1" applyProtection="1">
      <alignment horizontal="right" vertical="center"/>
    </xf>
    <xf numFmtId="0" fontId="7" fillId="2" borderId="3" xfId="1" applyFont="1" applyFill="1" applyBorder="1" applyAlignment="1" applyProtection="1">
      <alignment horizontal="right" vertical="center"/>
    </xf>
    <xf numFmtId="0" fontId="6" fillId="0" borderId="4" xfId="1" applyFont="1" applyBorder="1" applyAlignment="1">
      <alignment horizontal="center" vertical="center"/>
    </xf>
    <xf numFmtId="0" fontId="7" fillId="0" borderId="0" xfId="1" applyFont="1" applyBorder="1" applyAlignment="1" applyProtection="1">
      <alignment horizontal="right" vertical="center"/>
    </xf>
    <xf numFmtId="0" fontId="7" fillId="2" borderId="0" xfId="1" applyFont="1" applyFill="1" applyBorder="1" applyAlignment="1" applyProtection="1">
      <alignment horizontal="right" vertical="center"/>
    </xf>
    <xf numFmtId="0" fontId="8" fillId="0" borderId="4" xfId="1" applyFont="1" applyBorder="1" applyAlignment="1" applyProtection="1">
      <alignment horizontal="left" vertical="center"/>
    </xf>
    <xf numFmtId="165" fontId="6" fillId="2" borderId="0" xfId="1" applyNumberFormat="1" applyFont="1" applyFill="1" applyBorder="1" applyAlignment="1" applyProtection="1">
      <alignment horizontal="right" vertical="center"/>
    </xf>
    <xf numFmtId="0" fontId="4" fillId="0" borderId="4" xfId="1" applyFont="1" applyBorder="1" applyAlignment="1" applyProtection="1">
      <alignment horizontal="left" vertical="center"/>
    </xf>
    <xf numFmtId="165" fontId="4" fillId="0" borderId="0" xfId="1" applyNumberFormat="1" applyFont="1" applyBorder="1" applyAlignment="1" applyProtection="1">
      <alignment horizontal="right" vertical="center"/>
    </xf>
    <xf numFmtId="165" fontId="4" fillId="2" borderId="0" xfId="1" applyNumberFormat="1" applyFont="1" applyFill="1" applyBorder="1" applyAlignment="1" applyProtection="1">
      <alignment horizontal="right" vertical="center"/>
    </xf>
    <xf numFmtId="165" fontId="4" fillId="2" borderId="0" xfId="1" quotePrefix="1" applyNumberFormat="1" applyFont="1" applyFill="1" applyBorder="1" applyAlignment="1" applyProtection="1">
      <alignment horizontal="right" vertical="center"/>
    </xf>
    <xf numFmtId="0" fontId="6" fillId="0" borderId="4" xfId="1" applyFont="1" applyBorder="1" applyAlignment="1" applyProtection="1">
      <alignment horizontal="left" vertical="center"/>
    </xf>
    <xf numFmtId="0" fontId="4" fillId="0" borderId="4" xfId="1" quotePrefix="1" applyFont="1" applyBorder="1" applyAlignment="1" applyProtection="1">
      <alignment horizontal="left" vertical="center"/>
    </xf>
    <xf numFmtId="0" fontId="9" fillId="0" borderId="0" xfId="1" applyFont="1" applyAlignment="1">
      <alignment horizontal="right" vertical="center"/>
    </xf>
    <xf numFmtId="0" fontId="4" fillId="0" borderId="4" xfId="1" quotePrefix="1" applyFont="1" applyBorder="1" applyAlignment="1" applyProtection="1">
      <alignment horizontal="left" vertical="center" indent="1"/>
    </xf>
    <xf numFmtId="166" fontId="6" fillId="2" borderId="0" xfId="2" quotePrefix="1" applyNumberFormat="1" applyFont="1" applyFill="1" applyBorder="1" applyAlignment="1" applyProtection="1">
      <alignment horizontal="right" vertical="center"/>
    </xf>
    <xf numFmtId="166" fontId="4" fillId="2" borderId="0" xfId="2" quotePrefix="1" applyNumberFormat="1" applyFont="1" applyFill="1" applyBorder="1" applyAlignment="1" applyProtection="1">
      <alignment horizontal="right" vertical="center"/>
    </xf>
    <xf numFmtId="166" fontId="4" fillId="0" borderId="0" xfId="2" applyNumberFormat="1" applyFont="1" applyBorder="1" applyAlignment="1" applyProtection="1">
      <alignment horizontal="right" vertical="center"/>
    </xf>
    <xf numFmtId="166" fontId="4" fillId="2" borderId="0" xfId="2" applyNumberFormat="1" applyFont="1" applyFill="1" applyBorder="1" applyAlignment="1" applyProtection="1">
      <alignment horizontal="right" vertical="center"/>
    </xf>
    <xf numFmtId="0" fontId="3" fillId="0" borderId="5" xfId="1" applyFont="1" applyBorder="1" applyAlignment="1">
      <alignment horizontal="left"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4" fillId="0" borderId="4" xfId="1" applyFont="1" applyBorder="1" applyAlignment="1" applyProtection="1">
      <alignment horizontal="left" vertical="center" indent="1"/>
    </xf>
    <xf numFmtId="0" fontId="3" fillId="2" borderId="0" xfId="1" applyFont="1" applyFill="1" applyBorder="1" applyAlignment="1">
      <alignment horizontal="right" vertical="center"/>
    </xf>
    <xf numFmtId="0" fontId="4" fillId="0" borderId="4" xfId="1" applyFont="1" applyBorder="1" applyAlignment="1" applyProtection="1">
      <alignment horizontal="left" vertical="center" indent="2"/>
    </xf>
    <xf numFmtId="0" fontId="11" fillId="0" borderId="6" xfId="3" quotePrefix="1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left" vertical="center" indent="1"/>
    </xf>
    <xf numFmtId="166" fontId="4" fillId="2" borderId="1" xfId="2" applyNumberFormat="1" applyFont="1" applyFill="1" applyBorder="1" applyAlignment="1" applyProtection="1">
      <alignment horizontal="right" vertical="center"/>
    </xf>
    <xf numFmtId="166" fontId="4" fillId="0" borderId="1" xfId="2" applyNumberFormat="1" applyFont="1" applyBorder="1" applyAlignment="1" applyProtection="1">
      <alignment horizontal="right" vertical="center"/>
    </xf>
    <xf numFmtId="0" fontId="4" fillId="0" borderId="6" xfId="1" applyFont="1" applyBorder="1" applyAlignment="1" applyProtection="1">
      <alignment horizontal="left" vertical="center" indent="1"/>
    </xf>
    <xf numFmtId="166" fontId="9" fillId="0" borderId="0" xfId="2" applyNumberFormat="1" applyFont="1" applyBorder="1" applyAlignment="1" applyProtection="1">
      <alignment horizontal="right" vertical="center"/>
    </xf>
    <xf numFmtId="0" fontId="4" fillId="0" borderId="4" xfId="1" applyFont="1" applyBorder="1" applyAlignment="1" applyProtection="1">
      <alignment horizontal="left" vertical="center" indent="3"/>
    </xf>
    <xf numFmtId="0" fontId="3" fillId="0" borderId="6" xfId="3" quotePrefix="1" applyFont="1" applyBorder="1" applyAlignment="1" applyProtection="1">
      <alignment horizontal="left" vertical="center"/>
    </xf>
    <xf numFmtId="0" fontId="9" fillId="0" borderId="0" xfId="3" quotePrefix="1" applyFont="1" applyBorder="1" applyAlignment="1" applyProtection="1">
      <alignment horizontal="left" vertical="center"/>
    </xf>
    <xf numFmtId="0" fontId="9" fillId="0" borderId="0" xfId="3" quotePrefix="1" applyFont="1" applyBorder="1" applyAlignment="1" applyProtection="1">
      <alignment horizontal="left" vertical="center" indent="2"/>
    </xf>
  </cellXfs>
  <cellStyles count="10">
    <cellStyle name="Border" xfId="4"/>
    <cellStyle name="Comma_Data Proyecto Antamina" xfId="5"/>
    <cellStyle name="Millares [0] 2" xfId="6"/>
    <cellStyle name="Millares 2" xfId="7"/>
    <cellStyle name="No-definido" xfId="8"/>
    <cellStyle name="Normal" xfId="0" builtinId="0"/>
    <cellStyle name="Normal 2" xfId="9"/>
    <cellStyle name="Normal_IEC12031" xfId="1"/>
    <cellStyle name="Normal_IEC12037" xfId="2"/>
    <cellStyle name="Normal_IEC1204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87"/>
  <sheetViews>
    <sheetView showGridLines="0" showZeros="0" tabSelected="1" zoomScale="120" zoomScaleNormal="120" zoomScaleSheetLayoutView="120" workbookViewId="0"/>
  </sheetViews>
  <sheetFormatPr baseColWidth="10" defaultColWidth="7.140625" defaultRowHeight="9" x14ac:dyDescent="0.2"/>
  <cols>
    <col min="1" max="1" width="24.5703125" style="33" customWidth="1"/>
    <col min="2" max="2" width="9.7109375" style="3" customWidth="1"/>
    <col min="3" max="4" width="9.7109375" style="2" customWidth="1"/>
    <col min="5" max="5" width="6.7109375" style="2" customWidth="1"/>
    <col min="6" max="29" width="7.140625" style="2" customWidth="1"/>
    <col min="30" max="16384" width="7.140625" style="2"/>
  </cols>
  <sheetData>
    <row r="1" spans="1:4" ht="12" customHeight="1" x14ac:dyDescent="0.2">
      <c r="A1" s="1" t="s">
        <v>32</v>
      </c>
    </row>
    <row r="2" spans="1:4" ht="12" customHeight="1" x14ac:dyDescent="0.2">
      <c r="A2" s="4" t="s">
        <v>33</v>
      </c>
    </row>
    <row r="3" spans="1:4" ht="10.15" customHeight="1" x14ac:dyDescent="0.2">
      <c r="A3" s="5" t="s">
        <v>19</v>
      </c>
      <c r="B3" s="7"/>
      <c r="C3" s="6"/>
      <c r="D3" s="6"/>
    </row>
    <row r="4" spans="1:4" ht="4.5" customHeight="1" x14ac:dyDescent="0.2">
      <c r="A4" s="8"/>
      <c r="B4" s="10"/>
      <c r="C4" s="9"/>
      <c r="D4" s="9"/>
    </row>
    <row r="5" spans="1:4" ht="13.15" customHeight="1" x14ac:dyDescent="0.2">
      <c r="A5" s="11" t="s">
        <v>0</v>
      </c>
      <c r="B5" s="13">
        <v>2014</v>
      </c>
      <c r="C5" s="12">
        <v>2015</v>
      </c>
      <c r="D5" s="12">
        <v>2016</v>
      </c>
    </row>
    <row r="6" spans="1:4" ht="4.5" customHeight="1" x14ac:dyDescent="0.2">
      <c r="A6" s="14"/>
      <c r="B6" s="16"/>
      <c r="C6" s="15"/>
      <c r="D6" s="15"/>
    </row>
    <row r="7" spans="1:4" ht="10.15" customHeight="1" x14ac:dyDescent="0.2">
      <c r="A7" s="17" t="s">
        <v>1</v>
      </c>
      <c r="B7" s="18">
        <f>+B8</f>
        <v>14626</v>
      </c>
      <c r="C7" s="18">
        <f>+C8</f>
        <v>14086</v>
      </c>
      <c r="D7" s="18">
        <f>+D8+D21</f>
        <v>16090.8</v>
      </c>
    </row>
    <row r="8" spans="1:4" ht="10.15" customHeight="1" x14ac:dyDescent="0.2">
      <c r="A8" s="19" t="s">
        <v>14</v>
      </c>
      <c r="B8" s="21">
        <f>+B12+B9+B15</f>
        <v>14626</v>
      </c>
      <c r="C8" s="21">
        <f>+C12+C9+C15</f>
        <v>14086</v>
      </c>
      <c r="D8" s="21">
        <f>+D12+D9+D15</f>
        <v>14010.8</v>
      </c>
    </row>
    <row r="9" spans="1:4" ht="10.15" customHeight="1" x14ac:dyDescent="0.2">
      <c r="A9" s="34" t="s">
        <v>20</v>
      </c>
      <c r="B9" s="22">
        <f>+B10+B11</f>
        <v>267</v>
      </c>
      <c r="C9" s="22">
        <f>+C10+C11-1</f>
        <v>24</v>
      </c>
      <c r="D9" s="22">
        <f>+D10+D11</f>
        <v>16.899999999999999</v>
      </c>
    </row>
    <row r="10" spans="1:4" ht="10.15" customHeight="1" x14ac:dyDescent="0.2">
      <c r="A10" s="36" t="s">
        <v>24</v>
      </c>
      <c r="B10" s="22">
        <v>202</v>
      </c>
      <c r="C10" s="22">
        <v>18</v>
      </c>
      <c r="D10" s="22">
        <v>16.7</v>
      </c>
    </row>
    <row r="11" spans="1:4" ht="10.15" customHeight="1" x14ac:dyDescent="0.2">
      <c r="A11" s="36" t="s">
        <v>25</v>
      </c>
      <c r="B11" s="22">
        <v>65</v>
      </c>
      <c r="C11" s="22">
        <v>7</v>
      </c>
      <c r="D11" s="22">
        <v>0.2</v>
      </c>
    </row>
    <row r="12" spans="1:4" ht="10.15" customHeight="1" x14ac:dyDescent="0.2">
      <c r="A12" s="34" t="s">
        <v>4</v>
      </c>
      <c r="B12" s="22">
        <f>+B13+B14+1</f>
        <v>676</v>
      </c>
      <c r="C12" s="22">
        <f t="shared" ref="C12:D12" si="0">+C13+C14</f>
        <v>347</v>
      </c>
      <c r="D12" s="22">
        <f t="shared" si="0"/>
        <v>349.5</v>
      </c>
    </row>
    <row r="13" spans="1:4" ht="10.15" customHeight="1" x14ac:dyDescent="0.2">
      <c r="A13" s="36" t="s">
        <v>24</v>
      </c>
      <c r="B13" s="21">
        <v>299</v>
      </c>
      <c r="C13" s="21">
        <v>262</v>
      </c>
      <c r="D13" s="21">
        <v>253.9</v>
      </c>
    </row>
    <row r="14" spans="1:4" ht="10.15" customHeight="1" x14ac:dyDescent="0.2">
      <c r="A14" s="36" t="s">
        <v>25</v>
      </c>
      <c r="B14" s="21">
        <v>376</v>
      </c>
      <c r="C14" s="21">
        <v>85</v>
      </c>
      <c r="D14" s="21">
        <v>95.6</v>
      </c>
    </row>
    <row r="15" spans="1:4" ht="10.15" customHeight="1" x14ac:dyDescent="0.2">
      <c r="A15" s="34" t="s">
        <v>21</v>
      </c>
      <c r="B15" s="20">
        <f>+B16+B18</f>
        <v>13683</v>
      </c>
      <c r="C15" s="20">
        <f>+C16+C18-1</f>
        <v>13715</v>
      </c>
      <c r="D15" s="20">
        <f>+D16+D18</f>
        <v>13644.4</v>
      </c>
    </row>
    <row r="16" spans="1:4" ht="10.15" customHeight="1" x14ac:dyDescent="0.2">
      <c r="A16" s="36" t="s">
        <v>22</v>
      </c>
      <c r="B16" s="22">
        <f>+B17</f>
        <v>294</v>
      </c>
      <c r="C16" s="22">
        <f t="shared" ref="C16" si="1">+C17</f>
        <v>263</v>
      </c>
      <c r="D16" s="22">
        <f>+D17</f>
        <v>151.80000000000001</v>
      </c>
    </row>
    <row r="17" spans="1:4" ht="10.15" customHeight="1" x14ac:dyDescent="0.2">
      <c r="A17" s="43" t="s">
        <v>24</v>
      </c>
      <c r="B17" s="22">
        <v>294</v>
      </c>
      <c r="C17" s="22">
        <v>263</v>
      </c>
      <c r="D17" s="22">
        <v>151.80000000000001</v>
      </c>
    </row>
    <row r="18" spans="1:4" ht="10.15" customHeight="1" x14ac:dyDescent="0.2">
      <c r="A18" s="36" t="s">
        <v>23</v>
      </c>
      <c r="B18" s="21">
        <f>SUM(B19:B20)</f>
        <v>13389</v>
      </c>
      <c r="C18" s="21">
        <f t="shared" ref="C18:D18" si="2">SUM(C19:C20)</f>
        <v>13453</v>
      </c>
      <c r="D18" s="21">
        <f t="shared" si="2"/>
        <v>13492.6</v>
      </c>
    </row>
    <row r="19" spans="1:4" ht="10.15" customHeight="1" x14ac:dyDescent="0.2">
      <c r="A19" s="43" t="s">
        <v>24</v>
      </c>
      <c r="B19" s="21">
        <f>1766+406+7898</f>
        <v>10070</v>
      </c>
      <c r="C19" s="21">
        <f>8480-263</f>
        <v>8217</v>
      </c>
      <c r="D19" s="21">
        <f>1304.4+619.7+5802.6</f>
        <v>7726.7000000000007</v>
      </c>
    </row>
    <row r="20" spans="1:4" ht="10.15" customHeight="1" x14ac:dyDescent="0.2">
      <c r="A20" s="43" t="s">
        <v>25</v>
      </c>
      <c r="B20" s="21">
        <v>3319</v>
      </c>
      <c r="C20" s="21">
        <v>5236</v>
      </c>
      <c r="D20" s="21">
        <f>806.1+1030.8+3929</f>
        <v>5765.9</v>
      </c>
    </row>
    <row r="21" spans="1:4" ht="10.15" customHeight="1" x14ac:dyDescent="0.2">
      <c r="A21" s="19" t="s">
        <v>14</v>
      </c>
      <c r="B21" s="21">
        <v>0</v>
      </c>
      <c r="C21" s="21">
        <v>0</v>
      </c>
      <c r="D21" s="21">
        <f>+D22</f>
        <v>2080</v>
      </c>
    </row>
    <row r="22" spans="1:4" ht="10.15" customHeight="1" x14ac:dyDescent="0.2">
      <c r="A22" s="34" t="s">
        <v>31</v>
      </c>
      <c r="B22" s="21">
        <v>0</v>
      </c>
      <c r="C22" s="21">
        <v>0</v>
      </c>
      <c r="D22" s="21">
        <f>+D23</f>
        <v>2080</v>
      </c>
    </row>
    <row r="23" spans="1:4" ht="10.15" customHeight="1" x14ac:dyDescent="0.2">
      <c r="A23" s="43" t="s">
        <v>25</v>
      </c>
      <c r="B23" s="21">
        <v>0</v>
      </c>
      <c r="C23" s="21">
        <v>0</v>
      </c>
      <c r="D23" s="21">
        <v>2080</v>
      </c>
    </row>
    <row r="24" spans="1:4" ht="10.15" customHeight="1" x14ac:dyDescent="0.2">
      <c r="A24" s="17" t="s">
        <v>2</v>
      </c>
      <c r="B24" s="18">
        <f>+B25+B32</f>
        <v>6445.2288353762933</v>
      </c>
      <c r="C24" s="18">
        <f>+C25+C32</f>
        <v>3825</v>
      </c>
      <c r="D24" s="18">
        <f>+D25+D32</f>
        <v>1857.1</v>
      </c>
    </row>
    <row r="25" spans="1:4" ht="10.15" customHeight="1" x14ac:dyDescent="0.2">
      <c r="A25" s="19" t="s">
        <v>14</v>
      </c>
      <c r="B25" s="21">
        <f>+B27+B26+B28</f>
        <v>3936.2288353762933</v>
      </c>
      <c r="C25" s="21">
        <f>+C27+C26+C28</f>
        <v>1486</v>
      </c>
      <c r="D25" s="21">
        <f>+D27+D26+D28</f>
        <v>1287.0999999999999</v>
      </c>
    </row>
    <row r="26" spans="1:4" ht="10.15" customHeight="1" x14ac:dyDescent="0.2">
      <c r="A26" s="26" t="s">
        <v>20</v>
      </c>
      <c r="B26" s="22">
        <v>235.59002258619944</v>
      </c>
      <c r="C26" s="22">
        <v>7</v>
      </c>
      <c r="D26" s="21">
        <v>0</v>
      </c>
    </row>
    <row r="27" spans="1:4" ht="10.15" customHeight="1" x14ac:dyDescent="0.2">
      <c r="A27" s="26" t="s">
        <v>29</v>
      </c>
      <c r="B27" s="22">
        <v>490.53881279009391</v>
      </c>
      <c r="C27" s="22">
        <v>39</v>
      </c>
      <c r="D27" s="22">
        <v>70.3</v>
      </c>
    </row>
    <row r="28" spans="1:4" ht="10.15" customHeight="1" x14ac:dyDescent="0.2">
      <c r="A28" s="26" t="s">
        <v>26</v>
      </c>
      <c r="B28" s="21">
        <f>+B29+B30+B31</f>
        <v>3210.1</v>
      </c>
      <c r="C28" s="21">
        <f>+C29+C30+C31</f>
        <v>1440</v>
      </c>
      <c r="D28" s="21">
        <f>+D29+D30+D31</f>
        <v>1216.8</v>
      </c>
    </row>
    <row r="29" spans="1:4" ht="10.15" customHeight="1" x14ac:dyDescent="0.2">
      <c r="A29" s="36" t="s">
        <v>27</v>
      </c>
      <c r="B29" s="22">
        <f>81+13</f>
        <v>94</v>
      </c>
      <c r="C29" s="21">
        <v>0</v>
      </c>
      <c r="D29" s="21">
        <v>0</v>
      </c>
    </row>
    <row r="30" spans="1:4" ht="10.15" customHeight="1" x14ac:dyDescent="0.2">
      <c r="A30" s="36" t="s">
        <v>22</v>
      </c>
      <c r="B30" s="22">
        <v>43.1</v>
      </c>
      <c r="C30" s="21">
        <v>0</v>
      </c>
      <c r="D30" s="21">
        <v>0</v>
      </c>
    </row>
    <row r="31" spans="1:4" ht="10.15" customHeight="1" x14ac:dyDescent="0.2">
      <c r="A31" s="36" t="s">
        <v>23</v>
      </c>
      <c r="B31" s="21">
        <f>969+453+1651</f>
        <v>3073</v>
      </c>
      <c r="C31" s="21">
        <v>1440</v>
      </c>
      <c r="D31" s="21">
        <v>1216.8</v>
      </c>
    </row>
    <row r="32" spans="1:4" ht="10.15" customHeight="1" x14ac:dyDescent="0.2">
      <c r="A32" s="19" t="s">
        <v>15</v>
      </c>
      <c r="B32" s="21">
        <f>+B33</f>
        <v>2509</v>
      </c>
      <c r="C32" s="21">
        <f t="shared" ref="C32:D32" si="3">+C33</f>
        <v>2339</v>
      </c>
      <c r="D32" s="21">
        <f t="shared" si="3"/>
        <v>570</v>
      </c>
    </row>
    <row r="33" spans="1:4" s="25" customFormat="1" ht="10.15" customHeight="1" x14ac:dyDescent="0.2">
      <c r="A33" s="26" t="s">
        <v>31</v>
      </c>
      <c r="B33" s="21">
        <v>2509</v>
      </c>
      <c r="C33" s="21">
        <v>2339</v>
      </c>
      <c r="D33" s="21">
        <v>570</v>
      </c>
    </row>
    <row r="34" spans="1:4" s="25" customFormat="1" ht="10.15" customHeight="1" x14ac:dyDescent="0.2">
      <c r="A34" s="17" t="s">
        <v>3</v>
      </c>
      <c r="B34" s="18">
        <f>+B35+B42</f>
        <v>4829.9812199682037</v>
      </c>
      <c r="C34" s="18">
        <f>+C35+C42+1</f>
        <v>1971</v>
      </c>
      <c r="D34" s="18">
        <f>+D35+D42</f>
        <v>1654</v>
      </c>
    </row>
    <row r="35" spans="1:4" ht="10.15" customHeight="1" x14ac:dyDescent="0.2">
      <c r="A35" s="19" t="s">
        <v>14</v>
      </c>
      <c r="B35" s="21">
        <f>SUM(B36:B38)</f>
        <v>3686.9812199682033</v>
      </c>
      <c r="C35" s="21">
        <f>SUM(C36:C38)</f>
        <v>1296</v>
      </c>
      <c r="D35" s="21">
        <f>SUM(D36:D38)</f>
        <v>826</v>
      </c>
    </row>
    <row r="36" spans="1:4" ht="10.15" customHeight="1" x14ac:dyDescent="0.2">
      <c r="A36" s="26" t="s">
        <v>20</v>
      </c>
      <c r="B36" s="22">
        <v>170.95162552955733</v>
      </c>
      <c r="C36" s="22">
        <v>13</v>
      </c>
      <c r="D36" s="22">
        <v>2.5</v>
      </c>
    </row>
    <row r="37" spans="1:4" ht="10.15" customHeight="1" x14ac:dyDescent="0.2">
      <c r="A37" s="26" t="s">
        <v>29</v>
      </c>
      <c r="B37" s="22">
        <v>197.3216338243241</v>
      </c>
      <c r="C37" s="22">
        <v>119</v>
      </c>
      <c r="D37" s="22">
        <v>95.5</v>
      </c>
    </row>
    <row r="38" spans="1:4" ht="10.15" customHeight="1" x14ac:dyDescent="0.2">
      <c r="A38" s="26" t="s">
        <v>21</v>
      </c>
      <c r="B38" s="21">
        <f>SUM(B39:B41)</f>
        <v>3318.707960614322</v>
      </c>
      <c r="C38" s="21">
        <f t="shared" ref="C38:D38" si="4">SUM(C39:C41)</f>
        <v>1164</v>
      </c>
      <c r="D38" s="21">
        <f t="shared" si="4"/>
        <v>728</v>
      </c>
    </row>
    <row r="39" spans="1:4" ht="10.15" customHeight="1" x14ac:dyDescent="0.2">
      <c r="A39" s="36" t="s">
        <v>27</v>
      </c>
      <c r="B39" s="22">
        <v>58.054511510845757</v>
      </c>
      <c r="C39" s="21">
        <v>0</v>
      </c>
      <c r="D39" s="21">
        <v>0</v>
      </c>
    </row>
    <row r="40" spans="1:4" ht="10.15" customHeight="1" x14ac:dyDescent="0.2">
      <c r="A40" s="36" t="s">
        <v>22</v>
      </c>
      <c r="B40" s="21">
        <v>29.593256905106525</v>
      </c>
      <c r="C40" s="21">
        <v>62</v>
      </c>
      <c r="D40" s="21">
        <v>167.4</v>
      </c>
    </row>
    <row r="41" spans="1:4" ht="10.15" customHeight="1" x14ac:dyDescent="0.2">
      <c r="A41" s="36" t="s">
        <v>23</v>
      </c>
      <c r="B41" s="21">
        <v>3231.0601921983698</v>
      </c>
      <c r="C41" s="21">
        <f>1164-62</f>
        <v>1102</v>
      </c>
      <c r="D41" s="21">
        <f>178.3+382.3</f>
        <v>560.6</v>
      </c>
    </row>
    <row r="42" spans="1:4" ht="10.15" customHeight="1" x14ac:dyDescent="0.2">
      <c r="A42" s="19" t="s">
        <v>15</v>
      </c>
      <c r="B42" s="21">
        <f t="shared" ref="B42:C42" si="5">+B43</f>
        <v>1143</v>
      </c>
      <c r="C42" s="21">
        <f t="shared" si="5"/>
        <v>674</v>
      </c>
      <c r="D42" s="21">
        <f>+D43</f>
        <v>828</v>
      </c>
    </row>
    <row r="43" spans="1:4" s="25" customFormat="1" ht="10.15" customHeight="1" x14ac:dyDescent="0.2">
      <c r="A43" s="26" t="s">
        <v>30</v>
      </c>
      <c r="B43" s="21">
        <v>1143</v>
      </c>
      <c r="C43" s="21">
        <v>674</v>
      </c>
      <c r="D43" s="21">
        <v>828</v>
      </c>
    </row>
    <row r="44" spans="1:4" s="25" customFormat="1" ht="10.15" customHeight="1" x14ac:dyDescent="0.2">
      <c r="A44" s="23" t="s">
        <v>7</v>
      </c>
      <c r="B44" s="27">
        <f>+B45+B52</f>
        <v>4284.8283332940873</v>
      </c>
      <c r="C44" s="27">
        <f>+C45+C52+1</f>
        <v>6247</v>
      </c>
      <c r="D44" s="27">
        <f>+D45+D52</f>
        <v>5117</v>
      </c>
    </row>
    <row r="45" spans="1:4" ht="10.15" customHeight="1" x14ac:dyDescent="0.2">
      <c r="A45" s="19" t="s">
        <v>14</v>
      </c>
      <c r="B45" s="28">
        <f>+B47+B46+B48</f>
        <v>3112.2998568815406</v>
      </c>
      <c r="C45" s="28">
        <f>+C47+C46+C48</f>
        <v>5821</v>
      </c>
      <c r="D45" s="28">
        <f>+D47+D46+D48</f>
        <v>4927</v>
      </c>
    </row>
    <row r="46" spans="1:4" s="25" customFormat="1" ht="10.15" customHeight="1" x14ac:dyDescent="0.2">
      <c r="A46" s="19" t="s">
        <v>5</v>
      </c>
      <c r="B46" s="30">
        <v>1678.4255000000003</v>
      </c>
      <c r="C46" s="30">
        <v>2230</v>
      </c>
      <c r="D46" s="30">
        <v>1182</v>
      </c>
    </row>
    <row r="47" spans="1:4" s="25" customFormat="1" ht="10.15" customHeight="1" x14ac:dyDescent="0.2">
      <c r="A47" s="26" t="s">
        <v>29</v>
      </c>
      <c r="B47" s="28">
        <v>1207.540834753617</v>
      </c>
      <c r="C47" s="28">
        <v>614</v>
      </c>
      <c r="D47" s="28">
        <v>494</v>
      </c>
    </row>
    <row r="48" spans="1:4" s="25" customFormat="1" ht="10.15" customHeight="1" x14ac:dyDescent="0.2">
      <c r="A48" s="19" t="s">
        <v>6</v>
      </c>
      <c r="B48" s="28">
        <f>+B49+B50+B51</f>
        <v>226.33352212792332</v>
      </c>
      <c r="C48" s="28">
        <f>+C49+C50+C51</f>
        <v>2977</v>
      </c>
      <c r="D48" s="28">
        <f>+D49+D50+D51</f>
        <v>3251</v>
      </c>
    </row>
    <row r="49" spans="1:4" s="25" customFormat="1" ht="10.15" customHeight="1" x14ac:dyDescent="0.2">
      <c r="A49" s="19" t="s">
        <v>8</v>
      </c>
      <c r="B49" s="28">
        <v>19.930426848922835</v>
      </c>
      <c r="C49" s="28">
        <f>1+18+60</f>
        <v>79</v>
      </c>
      <c r="D49" s="28">
        <f>14+1+67</f>
        <v>82</v>
      </c>
    </row>
    <row r="50" spans="1:4" s="25" customFormat="1" ht="10.15" customHeight="1" x14ac:dyDescent="0.2">
      <c r="A50" s="19" t="s">
        <v>9</v>
      </c>
      <c r="B50" s="30">
        <v>53.252109400000002</v>
      </c>
      <c r="C50" s="30">
        <v>21</v>
      </c>
      <c r="D50" s="30">
        <v>0</v>
      </c>
    </row>
    <row r="51" spans="1:4" s="25" customFormat="1" ht="10.15" customHeight="1" x14ac:dyDescent="0.2">
      <c r="A51" s="19" t="s">
        <v>10</v>
      </c>
      <c r="B51" s="30">
        <v>153.15098587900047</v>
      </c>
      <c r="C51" s="30">
        <v>2877</v>
      </c>
      <c r="D51" s="30">
        <f>424+2745</f>
        <v>3169</v>
      </c>
    </row>
    <row r="52" spans="1:4" ht="10.15" customHeight="1" x14ac:dyDescent="0.2">
      <c r="A52" s="19" t="s">
        <v>15</v>
      </c>
      <c r="B52" s="30">
        <f>+B53+B54</f>
        <v>1172.5284764125468</v>
      </c>
      <c r="C52" s="30">
        <f>+C53+C54</f>
        <v>425</v>
      </c>
      <c r="D52" s="30">
        <f>+D53+D54</f>
        <v>190</v>
      </c>
    </row>
    <row r="53" spans="1:4" s="25" customFormat="1" ht="10.15" customHeight="1" x14ac:dyDescent="0.2">
      <c r="A53" s="24" t="s">
        <v>11</v>
      </c>
      <c r="B53" s="30">
        <v>0</v>
      </c>
      <c r="C53" s="30">
        <v>0</v>
      </c>
      <c r="D53" s="30">
        <v>190</v>
      </c>
    </row>
    <row r="54" spans="1:4" s="25" customFormat="1" ht="10.15" customHeight="1" x14ac:dyDescent="0.2">
      <c r="A54" s="24" t="s">
        <v>6</v>
      </c>
      <c r="B54" s="30">
        <f>+B55+B56+B57</f>
        <v>1172.5284764125468</v>
      </c>
      <c r="C54" s="30">
        <f>+C55+C56+C57</f>
        <v>425</v>
      </c>
      <c r="D54" s="30">
        <v>0</v>
      </c>
    </row>
    <row r="55" spans="1:4" s="25" customFormat="1" ht="10.15" customHeight="1" x14ac:dyDescent="0.2">
      <c r="A55" s="19" t="s">
        <v>8</v>
      </c>
      <c r="B55" s="30">
        <v>14.601859836819143</v>
      </c>
      <c r="C55" s="30">
        <f>11+4</f>
        <v>15</v>
      </c>
      <c r="D55" s="30">
        <v>0</v>
      </c>
    </row>
    <row r="56" spans="1:4" s="25" customFormat="1" ht="10.15" customHeight="1" x14ac:dyDescent="0.2">
      <c r="A56" s="19" t="s">
        <v>9</v>
      </c>
      <c r="B56" s="30">
        <v>12.896151616522779</v>
      </c>
      <c r="C56" s="30">
        <v>1</v>
      </c>
      <c r="D56" s="30">
        <v>0</v>
      </c>
    </row>
    <row r="57" spans="1:4" s="25" customFormat="1" ht="10.15" customHeight="1" x14ac:dyDescent="0.2">
      <c r="A57" s="19" t="s">
        <v>10</v>
      </c>
      <c r="B57" s="30">
        <v>1145.0304649592049</v>
      </c>
      <c r="C57" s="30">
        <v>409</v>
      </c>
      <c r="D57" s="30">
        <v>0</v>
      </c>
    </row>
    <row r="58" spans="1:4" ht="3" customHeight="1" x14ac:dyDescent="0.2">
      <c r="A58" s="38"/>
      <c r="B58" s="39"/>
      <c r="C58" s="40"/>
      <c r="D58" s="40"/>
    </row>
    <row r="59" spans="1:4" ht="10.15" customHeight="1" x14ac:dyDescent="0.2">
      <c r="A59" s="41"/>
      <c r="B59" s="30"/>
      <c r="C59" s="29"/>
      <c r="D59" s="42" t="s">
        <v>17</v>
      </c>
    </row>
    <row r="60" spans="1:4" ht="12" customHeight="1" x14ac:dyDescent="0.2">
      <c r="A60" s="1" t="s">
        <v>32</v>
      </c>
    </row>
    <row r="61" spans="1:4" ht="12" customHeight="1" x14ac:dyDescent="0.2">
      <c r="A61" s="4" t="s">
        <v>33</v>
      </c>
    </row>
    <row r="62" spans="1:4" ht="10.15" customHeight="1" x14ac:dyDescent="0.2">
      <c r="A62" s="5" t="s">
        <v>19</v>
      </c>
      <c r="B62" s="7"/>
      <c r="C62" s="6"/>
      <c r="D62" s="6"/>
    </row>
    <row r="63" spans="1:4" ht="10.15" customHeight="1" x14ac:dyDescent="0.2">
      <c r="A63" s="8"/>
      <c r="B63" s="10"/>
      <c r="C63" s="9"/>
      <c r="D63" s="42" t="s">
        <v>18</v>
      </c>
    </row>
    <row r="64" spans="1:4" ht="13.15" customHeight="1" x14ac:dyDescent="0.2">
      <c r="A64" s="11" t="s">
        <v>0</v>
      </c>
      <c r="B64" s="13">
        <v>2014</v>
      </c>
      <c r="C64" s="12">
        <v>2015</v>
      </c>
      <c r="D64" s="12">
        <v>2016</v>
      </c>
    </row>
    <row r="65" spans="1:4" ht="4.5" customHeight="1" x14ac:dyDescent="0.2">
      <c r="A65" s="14"/>
      <c r="B65" s="16"/>
      <c r="C65" s="15"/>
      <c r="D65" s="15"/>
    </row>
    <row r="66" spans="1:4" s="25" customFormat="1" ht="9" customHeight="1" x14ac:dyDescent="0.2">
      <c r="A66" s="23" t="s">
        <v>12</v>
      </c>
      <c r="B66" s="27">
        <f>+B67+B74</f>
        <v>74591.376071657432</v>
      </c>
      <c r="C66" s="27">
        <f>+C67+C74</f>
        <v>60248</v>
      </c>
      <c r="D66" s="27">
        <f>+D67+D74+1</f>
        <v>42201</v>
      </c>
    </row>
    <row r="67" spans="1:4" ht="9" customHeight="1" x14ac:dyDescent="0.2">
      <c r="A67" s="19" t="s">
        <v>14</v>
      </c>
      <c r="B67" s="28">
        <f>+B69+B68+B70</f>
        <v>18229.412970960926</v>
      </c>
      <c r="C67" s="28">
        <f>+C69+C68+C70</f>
        <v>16406</v>
      </c>
      <c r="D67" s="28">
        <f>+D69+D68+D70</f>
        <v>13255</v>
      </c>
    </row>
    <row r="68" spans="1:4" ht="9" customHeight="1" x14ac:dyDescent="0.2">
      <c r="A68" s="19" t="s">
        <v>5</v>
      </c>
      <c r="B68" s="30">
        <v>6174.3003589459804</v>
      </c>
      <c r="C68" s="30">
        <v>5818</v>
      </c>
      <c r="D68" s="30">
        <v>2922</v>
      </c>
    </row>
    <row r="69" spans="1:4" ht="9" customHeight="1" x14ac:dyDescent="0.2">
      <c r="A69" s="26" t="s">
        <v>4</v>
      </c>
      <c r="B69" s="28">
        <v>821.69768414130772</v>
      </c>
      <c r="C69" s="28">
        <v>1605</v>
      </c>
      <c r="D69" s="28">
        <v>1691</v>
      </c>
    </row>
    <row r="70" spans="1:4" ht="9" customHeight="1" x14ac:dyDescent="0.2">
      <c r="A70" s="19" t="s">
        <v>6</v>
      </c>
      <c r="B70" s="28">
        <f>+B71+B72+B73</f>
        <v>11233.414927873639</v>
      </c>
      <c r="C70" s="28">
        <f>+C71+C72+C73</f>
        <v>8983</v>
      </c>
      <c r="D70" s="28">
        <f>+D71+D72+D73</f>
        <v>8642</v>
      </c>
    </row>
    <row r="71" spans="1:4" ht="9" customHeight="1" x14ac:dyDescent="0.2">
      <c r="A71" s="19" t="s">
        <v>8</v>
      </c>
      <c r="B71" s="28">
        <v>26.49820527132702</v>
      </c>
      <c r="C71" s="28">
        <v>4</v>
      </c>
      <c r="D71" s="28">
        <v>141</v>
      </c>
    </row>
    <row r="72" spans="1:4" ht="9" customHeight="1" x14ac:dyDescent="0.2">
      <c r="A72" s="19" t="s">
        <v>9</v>
      </c>
      <c r="B72" s="30">
        <v>105.63127963282</v>
      </c>
      <c r="C72" s="30">
        <v>0</v>
      </c>
      <c r="D72" s="30">
        <v>0</v>
      </c>
    </row>
    <row r="73" spans="1:4" ht="9" customHeight="1" x14ac:dyDescent="0.2">
      <c r="A73" s="19" t="s">
        <v>10</v>
      </c>
      <c r="B73" s="30">
        <v>11101.285442969491</v>
      </c>
      <c r="C73" s="30">
        <f>1136+2032+5810+1</f>
        <v>8979</v>
      </c>
      <c r="D73" s="30">
        <f>1136+1555+5810</f>
        <v>8501</v>
      </c>
    </row>
    <row r="74" spans="1:4" ht="9" customHeight="1" x14ac:dyDescent="0.2">
      <c r="A74" s="19" t="s">
        <v>15</v>
      </c>
      <c r="B74" s="30">
        <f>+B76+B75+B77+B78+B82</f>
        <v>56361.963100696506</v>
      </c>
      <c r="C74" s="30">
        <f>+C76+C75+C77+C78+C82</f>
        <v>43842</v>
      </c>
      <c r="D74" s="30">
        <f>+D76+D75+D77+D78+D82+1</f>
        <v>28945</v>
      </c>
    </row>
    <row r="75" spans="1:4" ht="9" customHeight="1" x14ac:dyDescent="0.2">
      <c r="A75" s="24" t="s">
        <v>5</v>
      </c>
      <c r="B75" s="30">
        <v>569.67900000000009</v>
      </c>
      <c r="C75" s="30">
        <v>1231</v>
      </c>
      <c r="D75" s="30">
        <v>996</v>
      </c>
    </row>
    <row r="76" spans="1:4" ht="9" customHeight="1" x14ac:dyDescent="0.2">
      <c r="A76" s="24" t="s">
        <v>11</v>
      </c>
      <c r="B76" s="30">
        <v>35.125</v>
      </c>
      <c r="C76" s="30">
        <v>32</v>
      </c>
      <c r="D76" s="30">
        <v>18</v>
      </c>
    </row>
    <row r="77" spans="1:4" ht="9" customHeight="1" x14ac:dyDescent="0.2">
      <c r="A77" s="24" t="s">
        <v>13</v>
      </c>
      <c r="B77" s="30">
        <v>6</v>
      </c>
      <c r="C77" s="30">
        <v>6</v>
      </c>
      <c r="D77" s="30">
        <v>6</v>
      </c>
    </row>
    <row r="78" spans="1:4" ht="9" customHeight="1" x14ac:dyDescent="0.2">
      <c r="A78" s="24" t="s">
        <v>6</v>
      </c>
      <c r="B78" s="30">
        <f>+B79+B80+B81</f>
        <v>18179.292893354745</v>
      </c>
      <c r="C78" s="30">
        <f>+C79+C80+C81</f>
        <v>15590</v>
      </c>
      <c r="D78" s="30">
        <f>+D79+D80+D81</f>
        <v>7163</v>
      </c>
    </row>
    <row r="79" spans="1:4" ht="9" customHeight="1" x14ac:dyDescent="0.2">
      <c r="A79" s="19" t="s">
        <v>8</v>
      </c>
      <c r="B79" s="30">
        <v>3430.0622366650236</v>
      </c>
      <c r="C79" s="30">
        <f>15590-C81-C80</f>
        <v>4974</v>
      </c>
      <c r="D79" s="30">
        <f>6+10+2+4+5+2+1+1550</f>
        <v>1580</v>
      </c>
    </row>
    <row r="80" spans="1:4" ht="9" customHeight="1" x14ac:dyDescent="0.2">
      <c r="A80" s="19" t="s">
        <v>9</v>
      </c>
      <c r="B80" s="30">
        <v>50.381015660377358</v>
      </c>
      <c r="C80" s="30">
        <f>6+1</f>
        <v>7</v>
      </c>
      <c r="D80" s="30">
        <f>4+2</f>
        <v>6</v>
      </c>
    </row>
    <row r="81" spans="1:4" ht="9" customHeight="1" x14ac:dyDescent="0.2">
      <c r="A81" s="19" t="s">
        <v>10</v>
      </c>
      <c r="B81" s="30">
        <v>14698.849641029345</v>
      </c>
      <c r="C81" s="30">
        <f>1872+8735+2</f>
        <v>10609</v>
      </c>
      <c r="D81" s="30">
        <f>2194+3381+2</f>
        <v>5577</v>
      </c>
    </row>
    <row r="82" spans="1:4" ht="9" customHeight="1" x14ac:dyDescent="0.2">
      <c r="A82" s="34" t="s">
        <v>16</v>
      </c>
      <c r="B82" s="30">
        <v>37571.866207341758</v>
      </c>
      <c r="C82" s="30">
        <v>26983</v>
      </c>
      <c r="D82" s="30">
        <v>20761</v>
      </c>
    </row>
    <row r="83" spans="1:4" ht="3" customHeight="1" x14ac:dyDescent="0.2">
      <c r="A83" s="31"/>
      <c r="B83" s="10"/>
      <c r="C83" s="9"/>
      <c r="D83" s="9"/>
    </row>
    <row r="84" spans="1:4" ht="10.15" customHeight="1" x14ac:dyDescent="0.2">
      <c r="A84" s="44" t="s">
        <v>35</v>
      </c>
      <c r="B84" s="37"/>
      <c r="C84" s="37"/>
      <c r="D84" s="37"/>
    </row>
    <row r="85" spans="1:4" ht="10.15" customHeight="1" x14ac:dyDescent="0.2">
      <c r="A85" s="45" t="s">
        <v>34</v>
      </c>
      <c r="B85" s="35"/>
      <c r="C85" s="32"/>
      <c r="D85" s="32"/>
    </row>
    <row r="86" spans="1:4" x14ac:dyDescent="0.2">
      <c r="A86" s="46" t="s">
        <v>36</v>
      </c>
    </row>
    <row r="87" spans="1:4" x14ac:dyDescent="0.2">
      <c r="A87" s="46" t="s">
        <v>28</v>
      </c>
    </row>
  </sheetData>
  <printOptions horizontalCentered="1"/>
  <pageMargins left="1.9685039370078741" right="1.9685039370078741" top="0.98425196850393704" bottom="2.9527559055118111" header="0" footer="0"/>
  <pageSetup paperSize="9" fitToHeight="0" orientation="portrait" horizontalDpi="4294967295" verticalDpi="4294967295" r:id="rId1"/>
  <headerFooter alignWithMargins="0"/>
  <rowBreaks count="1" manualBreakCount="1">
    <brk id="59" max="1638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1545</vt:lpstr>
      <vt:lpstr>'1545'!Área_de_impresión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Guido Trujillo Valdiviezo</cp:lastModifiedBy>
  <cp:lastPrinted>2018-06-26T20:01:44Z</cp:lastPrinted>
  <dcterms:created xsi:type="dcterms:W3CDTF">2016-05-25T17:07:20Z</dcterms:created>
  <dcterms:modified xsi:type="dcterms:W3CDTF">2018-11-20T16:51:02Z</dcterms:modified>
</cp:coreProperties>
</file>