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390" yWindow="330" windowWidth="16830" windowHeight="6630"/>
  </bookViews>
  <sheets>
    <sheet name="1542" sheetId="1" r:id="rId1"/>
    <sheet name="1542 (2)" sheetId="2" r:id="rId2"/>
  </sheets>
  <externalReferences>
    <externalReference r:id="rId3"/>
    <externalReference r:id="rId4"/>
    <externalReference r:id="rId5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localSheetId="1" hidden="1">[2]HIERRO!#REF!</definedName>
    <definedName name="_8__123Graph_FGráfico_1A" hidden="1">[2]HIERRO!#REF!</definedName>
    <definedName name="_9__123Graph_XGráfico_1A" localSheetId="1" hidden="1">[2]HIERRO!#REF!</definedName>
    <definedName name="_9__123Graph_XGráfico_1A" hidden="1">[2]HIERRO!#REF!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0">'1542'!$A$1:$D$52</definedName>
    <definedName name="_xlnm.Print_Area" localSheetId="1">'1542 (2)'!$A$1:$D$26</definedName>
    <definedName name="cartera" hidden="1">255</definedName>
  </definedNames>
  <calcPr calcId="152511"/>
</workbook>
</file>

<file path=xl/calcChain.xml><?xml version="1.0" encoding="utf-8"?>
<calcChain xmlns="http://schemas.openxmlformats.org/spreadsheetml/2006/main">
  <c r="B13" i="1" l="1"/>
  <c r="B16" i="1"/>
  <c r="B15" i="1" s="1"/>
  <c r="B9" i="1"/>
  <c r="D20" i="2"/>
  <c r="D17" i="2" s="1"/>
  <c r="D13" i="2" s="1"/>
  <c r="D10" i="2"/>
  <c r="D47" i="1"/>
  <c r="D45" i="1" s="1"/>
  <c r="D42" i="1"/>
  <c r="D40" i="1" s="1"/>
  <c r="D39" i="1" s="1"/>
  <c r="D37" i="1"/>
  <c r="D36" i="1"/>
  <c r="D35" i="1"/>
  <c r="D33" i="1" s="1"/>
  <c r="D31" i="1" s="1"/>
  <c r="D28" i="1"/>
  <c r="D27" i="1" s="1"/>
  <c r="D26" i="1"/>
  <c r="D24" i="1" s="1"/>
  <c r="D19" i="1"/>
  <c r="D18" i="1" s="1"/>
  <c r="D13" i="1"/>
  <c r="D16" i="1"/>
  <c r="D15" i="1" s="1"/>
  <c r="D12" i="1" s="1"/>
  <c r="D9" i="1"/>
  <c r="C48" i="1"/>
  <c r="C47" i="1" s="1"/>
  <c r="C45" i="1" s="1"/>
  <c r="B47" i="1"/>
  <c r="B45" i="1" s="1"/>
  <c r="C44" i="1"/>
  <c r="C42" i="1" s="1"/>
  <c r="C40" i="1" s="1"/>
  <c r="B42" i="1"/>
  <c r="B40" i="1" s="1"/>
  <c r="C37" i="1"/>
  <c r="C36" i="1" s="1"/>
  <c r="B37" i="1"/>
  <c r="B36" i="1" s="1"/>
  <c r="C35" i="1"/>
  <c r="C33" i="1" s="1"/>
  <c r="C31" i="1" s="1"/>
  <c r="B33" i="1"/>
  <c r="B31" i="1" s="1"/>
  <c r="C13" i="1"/>
  <c r="C17" i="1"/>
  <c r="C16" i="1"/>
  <c r="C9" i="1"/>
  <c r="B39" i="1" l="1"/>
  <c r="C39" i="1"/>
  <c r="B12" i="1"/>
  <c r="B8" i="1" s="1"/>
  <c r="B7" i="1" s="1"/>
  <c r="D8" i="1"/>
  <c r="D7" i="1" s="1"/>
  <c r="C30" i="1"/>
  <c r="C15" i="1"/>
  <c r="C12" i="1" s="1"/>
  <c r="D30" i="1"/>
  <c r="B30" i="1"/>
  <c r="C20" i="2"/>
  <c r="C19" i="2"/>
  <c r="C18" i="2"/>
  <c r="B17" i="2"/>
  <c r="B13" i="2" s="1"/>
  <c r="C10" i="2"/>
  <c r="C8" i="2" s="1"/>
  <c r="B10" i="2"/>
  <c r="B8" i="2" s="1"/>
  <c r="D8" i="2"/>
  <c r="D7" i="2" s="1"/>
  <c r="C17" i="2" l="1"/>
  <c r="C13" i="2" s="1"/>
  <c r="C7" i="2" s="1"/>
  <c r="B7" i="2"/>
  <c r="C28" i="1" l="1"/>
  <c r="C27" i="1" s="1"/>
  <c r="C24" i="1"/>
  <c r="C22" i="1" s="1"/>
  <c r="C8" i="1"/>
  <c r="C7" i="1" s="1"/>
  <c r="C21" i="1" l="1"/>
  <c r="D22" i="1" l="1"/>
  <c r="D21" i="1" s="1"/>
  <c r="B28" i="1"/>
  <c r="B27" i="1" s="1"/>
  <c r="B24" i="1"/>
  <c r="B22" i="1" s="1"/>
  <c r="B21" i="1" l="1"/>
</calcChain>
</file>

<file path=xl/sharedStrings.xml><?xml version="1.0" encoding="utf-8"?>
<sst xmlns="http://schemas.openxmlformats.org/spreadsheetml/2006/main" count="73" uniqueCount="32">
  <si>
    <t>Zona Geográfica</t>
  </si>
  <si>
    <t>Reservas probadas</t>
  </si>
  <si>
    <t>Central</t>
  </si>
  <si>
    <t>Sur</t>
  </si>
  <si>
    <t>Reservas probables</t>
  </si>
  <si>
    <t xml:space="preserve">    Selva</t>
  </si>
  <si>
    <t xml:space="preserve">       Sur</t>
  </si>
  <si>
    <t>Reservas posibles</t>
  </si>
  <si>
    <t>Recursos Contingentes</t>
  </si>
  <si>
    <t xml:space="preserve">    Zócalo</t>
  </si>
  <si>
    <t xml:space="preserve">        Central</t>
  </si>
  <si>
    <t xml:space="preserve">        Sur</t>
  </si>
  <si>
    <t>Recursos Prospectivos</t>
  </si>
  <si>
    <t>Sierra</t>
  </si>
  <si>
    <t>Contratos en Fase de Exploración</t>
  </si>
  <si>
    <t>Contratos en Fase de Explotación</t>
  </si>
  <si>
    <t xml:space="preserve">     (Miles de barriles)</t>
  </si>
  <si>
    <t>Continúa …</t>
  </si>
  <si>
    <t>Conclusión</t>
  </si>
  <si>
    <t>Zócalo</t>
  </si>
  <si>
    <t>Costa</t>
  </si>
  <si>
    <t>Selva</t>
  </si>
  <si>
    <t>Desarrolladas</t>
  </si>
  <si>
    <t>No desarrolladas</t>
  </si>
  <si>
    <t>Norte</t>
  </si>
  <si>
    <t>Áreas sin contrato / No operadas</t>
  </si>
  <si>
    <t>GEOGRÁFICA, 2014-2016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</si>
  <si>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Las diferencias en los totales y subtotales se deben al redondeo de cifras.</t>
    </r>
    <r>
      <rPr>
        <b/>
        <sz val="6"/>
        <rFont val="Arial Narrow"/>
        <family val="2"/>
      </rPr>
      <t xml:space="preserve">
</t>
    </r>
  </si>
  <si>
    <t xml:space="preserve">   "Libro Anual de Recursos de Hidrocarburos 2016".</t>
  </si>
  <si>
    <t>15.42  RESERVAS Y RECURSOS DE LÍQUIDOS DE GAS NATURAL, SEGÚN ZONA</t>
  </si>
  <si>
    <t>Fuente: Ministerio de Energía y Minas - Dirección General de Hidrocarburos,</t>
  </si>
  <si>
    <t xml:space="preserve">   "Libro Anual de Reservas de Hidrocarburos 2014 y 2015",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</si>
</sst>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0"/>
    <numFmt numFmtId="165" formatCode="#\ ###\ ##0;0;&quot;-&quot;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.5"/>
      <name val="Arial Narrow"/>
      <family val="2"/>
    </font>
    <font>
      <b/>
      <sz val="7"/>
      <name val="Arial Narrow"/>
      <family val="2"/>
    </font>
    <font>
      <i/>
      <sz val="10"/>
      <name val="Times New Roman"/>
      <family val="1"/>
    </font>
    <font>
      <sz val="6"/>
      <name val="Arial Narrow"/>
      <family val="2"/>
    </font>
    <font>
      <b/>
      <sz val="6"/>
      <name val="Arial Narrow"/>
      <family val="2"/>
    </font>
    <font>
      <b/>
      <i/>
      <sz val="7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8" fillId="0" borderId="0"/>
    <xf numFmtId="1" fontId="12" fillId="0" borderId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3" fillId="0" borderId="0"/>
  </cellStyleXfs>
  <cellXfs count="44">
    <xf numFmtId="0" fontId="0" fillId="0" borderId="0" xfId="0"/>
    <xf numFmtId="0" fontId="2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2" fillId="0" borderId="0" xfId="1" quotePrefix="1" applyFont="1" applyAlignment="1" applyProtection="1">
      <alignment horizontal="left" vertical="center" indent="3"/>
    </xf>
    <xf numFmtId="0" fontId="4" fillId="0" borderId="0" xfId="1" quotePrefix="1" applyFont="1" applyBorder="1" applyAlignment="1" applyProtection="1">
      <alignment horizontal="left" vertical="center" indent="2"/>
    </xf>
    <xf numFmtId="0" fontId="3" fillId="0" borderId="0" xfId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right" vertical="center"/>
    </xf>
    <xf numFmtId="0" fontId="5" fillId="2" borderId="2" xfId="1" applyFont="1" applyFill="1" applyBorder="1" applyAlignment="1" applyProtection="1">
      <alignment horizontal="right" vertical="center"/>
    </xf>
    <xf numFmtId="0" fontId="5" fillId="0" borderId="3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165" fontId="5" fillId="2" borderId="0" xfId="1" applyNumberFormat="1" applyFont="1" applyFill="1" applyBorder="1" applyAlignment="1" applyProtection="1">
      <alignment horizontal="right" vertical="center"/>
    </xf>
    <xf numFmtId="0" fontId="4" fillId="0" borderId="3" xfId="1" applyFont="1" applyBorder="1" applyAlignment="1" applyProtection="1">
      <alignment horizontal="left" vertical="center"/>
    </xf>
    <xf numFmtId="165" fontId="4" fillId="2" borderId="0" xfId="1" applyNumberFormat="1" applyFont="1" applyFill="1" applyBorder="1" applyAlignment="1" applyProtection="1">
      <alignment horizontal="right" vertical="center"/>
    </xf>
    <xf numFmtId="0" fontId="4" fillId="0" borderId="3" xfId="1" applyFont="1" applyBorder="1" applyAlignment="1" applyProtection="1">
      <alignment horizontal="left" vertical="center" indent="1"/>
    </xf>
    <xf numFmtId="0" fontId="4" fillId="0" borderId="3" xfId="1" quotePrefix="1" applyFont="1" applyBorder="1" applyAlignment="1" applyProtection="1">
      <alignment horizontal="left" vertical="center"/>
    </xf>
    <xf numFmtId="0" fontId="7" fillId="0" borderId="0" xfId="1" applyFont="1" applyAlignment="1">
      <alignment horizontal="right" vertical="center"/>
    </xf>
    <xf numFmtId="0" fontId="4" fillId="0" borderId="3" xfId="1" quotePrefix="1" applyFont="1" applyBorder="1" applyAlignment="1" applyProtection="1">
      <alignment horizontal="left" vertical="center" indent="1"/>
    </xf>
    <xf numFmtId="165" fontId="4" fillId="2" borderId="0" xfId="2" applyNumberFormat="1" applyFont="1" applyFill="1" applyBorder="1" applyAlignment="1" applyProtection="1">
      <alignment horizontal="right" vertical="center"/>
    </xf>
    <xf numFmtId="165" fontId="5" fillId="2" borderId="0" xfId="2" quotePrefix="1" applyNumberFormat="1" applyFont="1" applyFill="1" applyBorder="1" applyAlignment="1" applyProtection="1">
      <alignment horizontal="right" vertical="center"/>
    </xf>
    <xf numFmtId="165" fontId="4" fillId="2" borderId="0" xfId="2" quotePrefix="1" applyNumberFormat="1" applyFont="1" applyFill="1" applyBorder="1" applyAlignment="1" applyProtection="1">
      <alignment horizontal="righ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right" vertical="center"/>
    </xf>
    <xf numFmtId="0" fontId="3" fillId="2" borderId="5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4" fillId="0" borderId="3" xfId="1" applyFont="1" applyBorder="1" applyAlignment="1" applyProtection="1">
      <alignment horizontal="left" vertical="center" indent="2"/>
    </xf>
    <xf numFmtId="0" fontId="10" fillId="0" borderId="0" xfId="3" quotePrefix="1" applyFont="1" applyBorder="1" applyAlignment="1" applyProtection="1">
      <alignment horizontal="left" vertical="center"/>
    </xf>
    <xf numFmtId="0" fontId="10" fillId="0" borderId="0" xfId="3" quotePrefix="1" applyFont="1" applyBorder="1" applyAlignment="1" applyProtection="1">
      <alignment horizontal="left" vertical="center" indent="2"/>
    </xf>
    <xf numFmtId="0" fontId="4" fillId="0" borderId="4" xfId="1" applyFont="1" applyBorder="1" applyAlignment="1" applyProtection="1">
      <alignment horizontal="left" vertical="center"/>
    </xf>
    <xf numFmtId="165" fontId="4" fillId="0" borderId="7" xfId="2" applyNumberFormat="1" applyFont="1" applyBorder="1" applyAlignment="1" applyProtection="1">
      <alignment horizontal="right" vertical="center"/>
    </xf>
    <xf numFmtId="165" fontId="4" fillId="2" borderId="7" xfId="2" applyNumberFormat="1" applyFont="1" applyFill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left" vertical="center"/>
    </xf>
    <xf numFmtId="165" fontId="7" fillId="0" borderId="0" xfId="2" applyNumberFormat="1" applyFont="1" applyBorder="1" applyAlignment="1" applyProtection="1">
      <alignment horizontal="right" vertical="center"/>
    </xf>
    <xf numFmtId="0" fontId="4" fillId="0" borderId="3" xfId="1" applyFont="1" applyBorder="1" applyAlignment="1" applyProtection="1">
      <alignment horizontal="left" vertical="center" indent="3"/>
    </xf>
    <xf numFmtId="0" fontId="4" fillId="0" borderId="3" xfId="1" quotePrefix="1" applyFont="1" applyBorder="1" applyAlignment="1" applyProtection="1">
      <alignment horizontal="left" vertical="center" indent="2"/>
    </xf>
    <xf numFmtId="0" fontId="5" fillId="0" borderId="3" xfId="1" applyFont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0" fontId="9" fillId="0" borderId="6" xfId="3" quotePrefix="1" applyFont="1" applyBorder="1" applyAlignment="1" applyProtection="1">
      <alignment horizontal="left" vertical="center"/>
    </xf>
  </cellXfs>
  <cellStyles count="10">
    <cellStyle name="Border" xfId="4"/>
    <cellStyle name="Comma_Data Proyecto Antamina" xfId="5"/>
    <cellStyle name="Millares [0] 2" xfId="6"/>
    <cellStyle name="Millares 2" xfId="7"/>
    <cellStyle name="No-definido" xfId="8"/>
    <cellStyle name="Normal" xfId="0" builtinId="0"/>
    <cellStyle name="Normal 2" xfId="9"/>
    <cellStyle name="Normal_IEC12031" xfId="1"/>
    <cellStyle name="Normal_IEC12037" xfId="2"/>
    <cellStyle name="Normal_IEC120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52"/>
  <sheetViews>
    <sheetView showGridLines="0" showZeros="0" tabSelected="1" zoomScale="110" zoomScaleNormal="110" zoomScaleSheetLayoutView="130" workbookViewId="0">
      <selection activeCell="F15" sqref="F15"/>
    </sheetView>
  </sheetViews>
  <sheetFormatPr baseColWidth="10" defaultColWidth="7.140625" defaultRowHeight="9" x14ac:dyDescent="0.25"/>
  <cols>
    <col min="1" max="1" width="24.5703125" style="28" customWidth="1"/>
    <col min="2" max="2" width="9.7109375" style="3" customWidth="1"/>
    <col min="3" max="4" width="9.7109375" style="2" customWidth="1"/>
    <col min="5" max="27" width="7.140625" style="2" customWidth="1"/>
    <col min="28" max="16384" width="7.140625" style="2"/>
  </cols>
  <sheetData>
    <row r="1" spans="1:4" ht="12" customHeight="1" x14ac:dyDescent="0.25">
      <c r="A1" s="1" t="s">
        <v>29</v>
      </c>
    </row>
    <row r="2" spans="1:4" ht="10.9" customHeight="1" x14ac:dyDescent="0.25">
      <c r="A2" s="4" t="s">
        <v>26</v>
      </c>
    </row>
    <row r="3" spans="1:4" s="6" customFormat="1" ht="10.15" customHeight="1" x14ac:dyDescent="0.25">
      <c r="A3" s="5" t="s">
        <v>16</v>
      </c>
      <c r="B3" s="8"/>
      <c r="C3" s="7"/>
      <c r="D3" s="7"/>
    </row>
    <row r="4" spans="1:4" ht="4.9000000000000004" customHeight="1" x14ac:dyDescent="0.25"/>
    <row r="5" spans="1:4" ht="13.15" customHeight="1" x14ac:dyDescent="0.25">
      <c r="A5" s="9" t="s">
        <v>0</v>
      </c>
      <c r="B5" s="11">
        <v>2014</v>
      </c>
      <c r="C5" s="10">
        <v>2015</v>
      </c>
      <c r="D5" s="10">
        <v>2016</v>
      </c>
    </row>
    <row r="6" spans="1:4" ht="3" customHeight="1" x14ac:dyDescent="0.25">
      <c r="A6" s="40"/>
      <c r="B6" s="41"/>
      <c r="C6" s="42"/>
      <c r="D6" s="42"/>
    </row>
    <row r="7" spans="1:4" ht="10.15" customHeight="1" x14ac:dyDescent="0.25">
      <c r="A7" s="13" t="s">
        <v>1</v>
      </c>
      <c r="B7" s="14">
        <f>+B8+B18</f>
        <v>727165</v>
      </c>
      <c r="C7" s="14">
        <f>+C8+C18</f>
        <v>714185</v>
      </c>
      <c r="D7" s="14">
        <f>+D8+D18</f>
        <v>789719</v>
      </c>
    </row>
    <row r="8" spans="1:4" ht="10.15" customHeight="1" x14ac:dyDescent="0.25">
      <c r="A8" s="15" t="s">
        <v>15</v>
      </c>
      <c r="B8" s="16">
        <f>+B9+B12</f>
        <v>727165</v>
      </c>
      <c r="C8" s="16">
        <f>+C9+C12</f>
        <v>714185</v>
      </c>
      <c r="D8" s="16">
        <f>+D9+D12+1</f>
        <v>716402</v>
      </c>
    </row>
    <row r="9" spans="1:4" ht="10.15" customHeight="1" x14ac:dyDescent="0.25">
      <c r="A9" s="15" t="s">
        <v>19</v>
      </c>
      <c r="B9" s="16">
        <f>+B10+B11</f>
        <v>22442</v>
      </c>
      <c r="C9" s="16">
        <f>+C10+C11</f>
        <v>3097</v>
      </c>
      <c r="D9" s="16">
        <f>+D10+D11</f>
        <v>2391</v>
      </c>
    </row>
    <row r="10" spans="1:4" ht="10.15" customHeight="1" x14ac:dyDescent="0.25">
      <c r="A10" s="17" t="s">
        <v>22</v>
      </c>
      <c r="B10" s="16">
        <v>16943</v>
      </c>
      <c r="C10" s="16">
        <v>2200</v>
      </c>
      <c r="D10" s="16">
        <v>2366</v>
      </c>
    </row>
    <row r="11" spans="1:4" ht="10.15" customHeight="1" x14ac:dyDescent="0.25">
      <c r="A11" s="17" t="s">
        <v>23</v>
      </c>
      <c r="B11" s="16">
        <v>5499</v>
      </c>
      <c r="C11" s="16">
        <v>897</v>
      </c>
      <c r="D11" s="16">
        <v>25</v>
      </c>
    </row>
    <row r="12" spans="1:4" ht="10.15" customHeight="1" x14ac:dyDescent="0.25">
      <c r="A12" s="15" t="s">
        <v>21</v>
      </c>
      <c r="B12" s="16">
        <f>+B13+B15-2</f>
        <v>704723</v>
      </c>
      <c r="C12" s="16">
        <f>+C13+C15+1</f>
        <v>711088</v>
      </c>
      <c r="D12" s="16">
        <f>+D13+D15</f>
        <v>714010</v>
      </c>
    </row>
    <row r="13" spans="1:4" ht="10.15" customHeight="1" x14ac:dyDescent="0.25">
      <c r="A13" s="30" t="s">
        <v>2</v>
      </c>
      <c r="B13" s="16">
        <f>SUM(B14:B14)</f>
        <v>6420</v>
      </c>
      <c r="C13" s="16">
        <f>SUM(C14:C14)</f>
        <v>9950</v>
      </c>
      <c r="D13" s="16">
        <f>SUM(D14:D14)</f>
        <v>6060</v>
      </c>
    </row>
    <row r="14" spans="1:4" ht="10.15" customHeight="1" x14ac:dyDescent="0.25">
      <c r="A14" s="38" t="s">
        <v>22</v>
      </c>
      <c r="B14" s="16">
        <v>6420</v>
      </c>
      <c r="C14" s="16">
        <v>9950</v>
      </c>
      <c r="D14" s="16">
        <v>6060</v>
      </c>
    </row>
    <row r="15" spans="1:4" ht="10.15" customHeight="1" x14ac:dyDescent="0.25">
      <c r="A15" s="30" t="s">
        <v>3</v>
      </c>
      <c r="B15" s="16">
        <f>SUM(B16:B17)</f>
        <v>698305</v>
      </c>
      <c r="C15" s="16">
        <f>SUM(C16:C17)</f>
        <v>701137</v>
      </c>
      <c r="D15" s="16">
        <f>SUM(D16:D17)</f>
        <v>707950</v>
      </c>
    </row>
    <row r="16" spans="1:4" ht="10.15" customHeight="1" x14ac:dyDescent="0.25">
      <c r="A16" s="38" t="s">
        <v>22</v>
      </c>
      <c r="B16" s="16">
        <f>121641+22818+348886</f>
        <v>493345</v>
      </c>
      <c r="C16" s="16">
        <f>110743+32359+282894</f>
        <v>425996</v>
      </c>
      <c r="D16" s="16">
        <f>88957+34561+285284</f>
        <v>408802</v>
      </c>
    </row>
    <row r="17" spans="1:4" ht="10.15" customHeight="1" x14ac:dyDescent="0.25">
      <c r="A17" s="38" t="s">
        <v>23</v>
      </c>
      <c r="B17" s="16">
        <v>204960</v>
      </c>
      <c r="C17" s="16">
        <f>38906+32234+204001</f>
        <v>275141</v>
      </c>
      <c r="D17" s="16">
        <v>299148</v>
      </c>
    </row>
    <row r="18" spans="1:4" ht="10.15" customHeight="1" x14ac:dyDescent="0.25">
      <c r="A18" s="15" t="s">
        <v>14</v>
      </c>
      <c r="B18" s="16">
        <v>0</v>
      </c>
      <c r="C18" s="16">
        <v>0</v>
      </c>
      <c r="D18" s="16">
        <f>+D19</f>
        <v>73317</v>
      </c>
    </row>
    <row r="19" spans="1:4" ht="10.15" customHeight="1" x14ac:dyDescent="0.25">
      <c r="A19" s="17" t="s">
        <v>21</v>
      </c>
      <c r="B19" s="16">
        <v>0</v>
      </c>
      <c r="C19" s="16">
        <v>0</v>
      </c>
      <c r="D19" s="16">
        <f>+D20</f>
        <v>73317</v>
      </c>
    </row>
    <row r="20" spans="1:4" ht="10.15" customHeight="1" x14ac:dyDescent="0.25">
      <c r="A20" s="30" t="s">
        <v>3</v>
      </c>
      <c r="B20" s="16">
        <v>0</v>
      </c>
      <c r="C20" s="16">
        <v>0</v>
      </c>
      <c r="D20" s="16">
        <v>73317</v>
      </c>
    </row>
    <row r="21" spans="1:4" ht="10.15" customHeight="1" x14ac:dyDescent="0.25">
      <c r="A21" s="13" t="s">
        <v>4</v>
      </c>
      <c r="B21" s="14">
        <f>+B22+B27</f>
        <v>289436.35674000351</v>
      </c>
      <c r="C21" s="14">
        <f>+C22+C27</f>
        <v>173003</v>
      </c>
      <c r="D21" s="14">
        <f>+D22+D27</f>
        <v>112555</v>
      </c>
    </row>
    <row r="22" spans="1:4" ht="10.15" customHeight="1" x14ac:dyDescent="0.25">
      <c r="A22" s="15" t="s">
        <v>15</v>
      </c>
      <c r="B22" s="16">
        <f>+B23+B24</f>
        <v>193919.35674000351</v>
      </c>
      <c r="C22" s="16">
        <f>+C23+C24</f>
        <v>90837</v>
      </c>
      <c r="D22" s="16">
        <f>+D23+D24</f>
        <v>80280</v>
      </c>
    </row>
    <row r="23" spans="1:4" ht="10.15" customHeight="1" x14ac:dyDescent="0.25">
      <c r="A23" s="15" t="s">
        <v>19</v>
      </c>
      <c r="B23" s="16">
        <v>10938.356740003524</v>
      </c>
      <c r="C23" s="16">
        <v>268</v>
      </c>
      <c r="D23" s="16">
        <v>0</v>
      </c>
    </row>
    <row r="24" spans="1:4" ht="10.15" customHeight="1" x14ac:dyDescent="0.25">
      <c r="A24" s="15" t="s">
        <v>21</v>
      </c>
      <c r="B24" s="16">
        <f>+B25+B26</f>
        <v>182981</v>
      </c>
      <c r="C24" s="16">
        <f>+C25+C26</f>
        <v>90569</v>
      </c>
      <c r="D24" s="16">
        <f>+D25+D26</f>
        <v>80280</v>
      </c>
    </row>
    <row r="25" spans="1:4" ht="10.15" customHeight="1" x14ac:dyDescent="0.25">
      <c r="A25" s="30" t="s">
        <v>2</v>
      </c>
      <c r="B25" s="16">
        <v>1916</v>
      </c>
      <c r="C25" s="16">
        <v>0</v>
      </c>
      <c r="D25" s="16">
        <v>0</v>
      </c>
    </row>
    <row r="26" spans="1:4" ht="10.15" customHeight="1" x14ac:dyDescent="0.25">
      <c r="A26" s="30" t="s">
        <v>3</v>
      </c>
      <c r="B26" s="16">
        <v>181065</v>
      </c>
      <c r="C26" s="16">
        <v>90569</v>
      </c>
      <c r="D26" s="16">
        <f>52247+13789+14244</f>
        <v>80280</v>
      </c>
    </row>
    <row r="27" spans="1:4" ht="10.15" customHeight="1" x14ac:dyDescent="0.25">
      <c r="A27" s="15" t="s">
        <v>14</v>
      </c>
      <c r="B27" s="16">
        <f t="shared" ref="B27:D28" si="0">+B28</f>
        <v>95517</v>
      </c>
      <c r="C27" s="16">
        <f t="shared" si="0"/>
        <v>82166</v>
      </c>
      <c r="D27" s="16">
        <f t="shared" si="0"/>
        <v>32275</v>
      </c>
    </row>
    <row r="28" spans="1:4" ht="10.15" customHeight="1" x14ac:dyDescent="0.25">
      <c r="A28" s="18" t="s">
        <v>5</v>
      </c>
      <c r="B28" s="16">
        <f t="shared" si="0"/>
        <v>95517</v>
      </c>
      <c r="C28" s="16">
        <f t="shared" si="0"/>
        <v>82166</v>
      </c>
      <c r="D28" s="16">
        <f t="shared" si="0"/>
        <v>32275</v>
      </c>
    </row>
    <row r="29" spans="1:4" ht="10.15" customHeight="1" x14ac:dyDescent="0.25">
      <c r="A29" s="15" t="s">
        <v>6</v>
      </c>
      <c r="B29" s="16">
        <v>95517</v>
      </c>
      <c r="C29" s="16">
        <v>82166</v>
      </c>
      <c r="D29" s="16">
        <v>32275</v>
      </c>
    </row>
    <row r="30" spans="1:4" s="19" customFormat="1" ht="10.15" customHeight="1" x14ac:dyDescent="0.25">
      <c r="A30" s="13" t="s">
        <v>7</v>
      </c>
      <c r="B30" s="14">
        <f>+B31+B36</f>
        <v>248713.37342379839</v>
      </c>
      <c r="C30" s="14">
        <f>+C31+C36</f>
        <v>100282</v>
      </c>
      <c r="D30" s="14">
        <f>+D31+D36</f>
        <v>76296</v>
      </c>
    </row>
    <row r="31" spans="1:4" ht="10.15" customHeight="1" x14ac:dyDescent="0.25">
      <c r="A31" s="15" t="s">
        <v>15</v>
      </c>
      <c r="B31" s="16">
        <f>+B32+B33</f>
        <v>208626.37342379839</v>
      </c>
      <c r="C31" s="16">
        <f>SUM(C32:C33)</f>
        <v>67515</v>
      </c>
      <c r="D31" s="16">
        <f>+D32+D33</f>
        <v>40251</v>
      </c>
    </row>
    <row r="32" spans="1:4" ht="10.15" customHeight="1" x14ac:dyDescent="0.25">
      <c r="A32" s="15" t="s">
        <v>19</v>
      </c>
      <c r="B32" s="16">
        <v>8108.5196590122778</v>
      </c>
      <c r="C32" s="16">
        <v>223</v>
      </c>
      <c r="D32" s="16">
        <v>357</v>
      </c>
    </row>
    <row r="33" spans="1:4" ht="10.15" customHeight="1" x14ac:dyDescent="0.25">
      <c r="A33" s="15" t="s">
        <v>21</v>
      </c>
      <c r="B33" s="16">
        <f>+B34+B35</f>
        <v>200517.85376478612</v>
      </c>
      <c r="C33" s="16">
        <f>SUM(C34:C35)</f>
        <v>67292</v>
      </c>
      <c r="D33" s="16">
        <f>SUM(D34:D35)+1</f>
        <v>39894</v>
      </c>
    </row>
    <row r="34" spans="1:4" ht="10.15" customHeight="1" x14ac:dyDescent="0.25">
      <c r="A34" s="17" t="s">
        <v>2</v>
      </c>
      <c r="B34" s="16">
        <v>1244.5903496433443</v>
      </c>
      <c r="C34" s="16">
        <v>2449</v>
      </c>
      <c r="D34" s="16">
        <v>6681</v>
      </c>
    </row>
    <row r="35" spans="1:4" ht="10.15" customHeight="1" x14ac:dyDescent="0.25">
      <c r="A35" s="17" t="s">
        <v>3</v>
      </c>
      <c r="B35" s="16">
        <v>199273.26341514278</v>
      </c>
      <c r="C35" s="16">
        <f>21784+25460+17599</f>
        <v>64843</v>
      </c>
      <c r="D35" s="16">
        <f>12526+3300+17386</f>
        <v>33212</v>
      </c>
    </row>
    <row r="36" spans="1:4" ht="10.15" customHeight="1" x14ac:dyDescent="0.25">
      <c r="A36" s="15" t="s">
        <v>14</v>
      </c>
      <c r="B36" s="21">
        <f t="shared" ref="B36:D37" si="1">+B37</f>
        <v>40087</v>
      </c>
      <c r="C36" s="21">
        <f t="shared" si="1"/>
        <v>32767</v>
      </c>
      <c r="D36" s="21">
        <f t="shared" si="1"/>
        <v>36045</v>
      </c>
    </row>
    <row r="37" spans="1:4" ht="10.15" customHeight="1" x14ac:dyDescent="0.25">
      <c r="A37" s="18" t="s">
        <v>5</v>
      </c>
      <c r="B37" s="21">
        <f t="shared" si="1"/>
        <v>40087</v>
      </c>
      <c r="C37" s="21">
        <f t="shared" si="1"/>
        <v>32767</v>
      </c>
      <c r="D37" s="21">
        <f t="shared" si="1"/>
        <v>36045</v>
      </c>
    </row>
    <row r="38" spans="1:4" ht="10.15" customHeight="1" x14ac:dyDescent="0.25">
      <c r="A38" s="15" t="s">
        <v>6</v>
      </c>
      <c r="B38" s="21">
        <v>40087</v>
      </c>
      <c r="C38" s="21">
        <v>32767</v>
      </c>
      <c r="D38" s="21">
        <v>36045</v>
      </c>
    </row>
    <row r="39" spans="1:4" ht="10.15" customHeight="1" x14ac:dyDescent="0.25">
      <c r="A39" s="12" t="s">
        <v>8</v>
      </c>
      <c r="B39" s="22">
        <f>+B40+B45</f>
        <v>129641.36917832363</v>
      </c>
      <c r="C39" s="22">
        <f>+C40+C45-1</f>
        <v>217954</v>
      </c>
      <c r="D39" s="22">
        <f t="shared" ref="D39" si="2">+D40+D45</f>
        <v>189957</v>
      </c>
    </row>
    <row r="40" spans="1:4" ht="10.15" customHeight="1" x14ac:dyDescent="0.25">
      <c r="A40" s="15" t="s">
        <v>15</v>
      </c>
      <c r="B40" s="23">
        <f>+B41+B42</f>
        <v>88106.799650072717</v>
      </c>
      <c r="C40" s="23">
        <f>+C41+C42</f>
        <v>207459</v>
      </c>
      <c r="D40" s="23">
        <f>+D41+D42</f>
        <v>186347</v>
      </c>
    </row>
    <row r="41" spans="1:4" ht="10.15" customHeight="1" x14ac:dyDescent="0.25">
      <c r="A41" s="15" t="s">
        <v>19</v>
      </c>
      <c r="B41" s="21">
        <v>77168.734252400478</v>
      </c>
      <c r="C41" s="21">
        <v>71373</v>
      </c>
      <c r="D41" s="21">
        <v>37807</v>
      </c>
    </row>
    <row r="42" spans="1:4" ht="10.15" customHeight="1" x14ac:dyDescent="0.25">
      <c r="A42" s="15" t="s">
        <v>21</v>
      </c>
      <c r="B42" s="21">
        <f>+B43+B44</f>
        <v>10938.065397672237</v>
      </c>
      <c r="C42" s="21">
        <f>+C43+C44</f>
        <v>136086</v>
      </c>
      <c r="D42" s="21">
        <f>+D43+D44</f>
        <v>148540</v>
      </c>
    </row>
    <row r="43" spans="1:4" ht="10.15" customHeight="1" x14ac:dyDescent="0.25">
      <c r="A43" s="17" t="s">
        <v>2</v>
      </c>
      <c r="B43" s="21">
        <v>2361.6101884482464</v>
      </c>
      <c r="C43" s="21">
        <v>1230</v>
      </c>
      <c r="D43" s="21">
        <v>0</v>
      </c>
    </row>
    <row r="44" spans="1:4" ht="10.15" customHeight="1" x14ac:dyDescent="0.25">
      <c r="A44" s="17" t="s">
        <v>3</v>
      </c>
      <c r="B44" s="21">
        <v>8576.4552092239901</v>
      </c>
      <c r="C44" s="21">
        <f>7175+127681</f>
        <v>134856</v>
      </c>
      <c r="D44" s="21">
        <v>148540</v>
      </c>
    </row>
    <row r="45" spans="1:4" ht="10.15" customHeight="1" x14ac:dyDescent="0.25">
      <c r="A45" s="15" t="s">
        <v>14</v>
      </c>
      <c r="B45" s="21">
        <f>+B47</f>
        <v>41534.569528250911</v>
      </c>
      <c r="C45" s="21">
        <f>+C47+1</f>
        <v>10496</v>
      </c>
      <c r="D45" s="21">
        <f>+D46+D47</f>
        <v>3610</v>
      </c>
    </row>
    <row r="46" spans="1:4" ht="10.15" customHeight="1" x14ac:dyDescent="0.25">
      <c r="A46" s="15" t="s">
        <v>20</v>
      </c>
      <c r="B46" s="21">
        <v>0</v>
      </c>
      <c r="C46" s="21">
        <v>0</v>
      </c>
      <c r="D46" s="21">
        <v>3610</v>
      </c>
    </row>
    <row r="47" spans="1:4" ht="10.15" customHeight="1" x14ac:dyDescent="0.25">
      <c r="A47" s="15" t="s">
        <v>21</v>
      </c>
      <c r="B47" s="21">
        <f>+B48+B49+B50</f>
        <v>41534.569528250911</v>
      </c>
      <c r="C47" s="21">
        <f>+C48+C49+C50</f>
        <v>10495</v>
      </c>
      <c r="D47" s="21">
        <f>+D48+D49+D50</f>
        <v>0</v>
      </c>
    </row>
    <row r="48" spans="1:4" ht="10.15" customHeight="1" x14ac:dyDescent="0.25">
      <c r="A48" s="17" t="s">
        <v>24</v>
      </c>
      <c r="B48" s="21">
        <v>292.03719673636346</v>
      </c>
      <c r="C48" s="21">
        <f>110+35</f>
        <v>145</v>
      </c>
      <c r="D48" s="21">
        <v>0</v>
      </c>
    </row>
    <row r="49" spans="1:4" ht="10.15" customHeight="1" x14ac:dyDescent="0.25">
      <c r="A49" s="17" t="s">
        <v>2</v>
      </c>
      <c r="B49" s="21">
        <v>257.92303233045556</v>
      </c>
      <c r="C49" s="21">
        <v>12</v>
      </c>
      <c r="D49" s="21">
        <v>0</v>
      </c>
    </row>
    <row r="50" spans="1:4" ht="10.15" customHeight="1" x14ac:dyDescent="0.25">
      <c r="A50" s="17" t="s">
        <v>3</v>
      </c>
      <c r="B50" s="21">
        <v>40984.609299184092</v>
      </c>
      <c r="C50" s="21">
        <v>10338</v>
      </c>
      <c r="D50" s="21">
        <v>0</v>
      </c>
    </row>
    <row r="51" spans="1:4" ht="3" customHeight="1" x14ac:dyDescent="0.25">
      <c r="A51" s="33"/>
      <c r="B51" s="35"/>
      <c r="C51" s="34"/>
      <c r="D51" s="34"/>
    </row>
    <row r="52" spans="1:4" ht="10.15" customHeight="1" x14ac:dyDescent="0.25">
      <c r="A52" s="36"/>
      <c r="B52" s="21"/>
      <c r="D52" s="37" t="s">
        <v>17</v>
      </c>
    </row>
  </sheetData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2"/>
  <sheetViews>
    <sheetView showGridLines="0" showZeros="0" zoomScale="110" zoomScaleNormal="110" zoomScaleSheetLayoutView="130" workbookViewId="0">
      <selection activeCell="K13" sqref="K13"/>
    </sheetView>
  </sheetViews>
  <sheetFormatPr baseColWidth="10" defaultColWidth="7.140625" defaultRowHeight="9" x14ac:dyDescent="0.25"/>
  <cols>
    <col min="1" max="1" width="24.5703125" style="28" customWidth="1"/>
    <col min="2" max="2" width="9.7109375" style="3" customWidth="1"/>
    <col min="3" max="4" width="9.7109375" style="2" customWidth="1"/>
    <col min="5" max="27" width="7.140625" style="2" customWidth="1"/>
    <col min="28" max="16384" width="7.140625" style="2"/>
  </cols>
  <sheetData>
    <row r="1" spans="1:4" ht="12" customHeight="1" x14ac:dyDescent="0.25">
      <c r="A1" s="1" t="s">
        <v>29</v>
      </c>
    </row>
    <row r="2" spans="1:4" ht="10.9" customHeight="1" x14ac:dyDescent="0.25">
      <c r="A2" s="4" t="s">
        <v>26</v>
      </c>
    </row>
    <row r="3" spans="1:4" s="6" customFormat="1" ht="10.15" customHeight="1" x14ac:dyDescent="0.25">
      <c r="A3" s="5" t="s">
        <v>16</v>
      </c>
      <c r="B3" s="8"/>
      <c r="C3" s="7"/>
      <c r="D3" s="7"/>
    </row>
    <row r="4" spans="1:4" ht="10.15" customHeight="1" x14ac:dyDescent="0.25">
      <c r="D4" s="37" t="s">
        <v>18</v>
      </c>
    </row>
    <row r="5" spans="1:4" ht="15" customHeight="1" x14ac:dyDescent="0.25">
      <c r="A5" s="9" t="s">
        <v>0</v>
      </c>
      <c r="B5" s="11">
        <v>2014</v>
      </c>
      <c r="C5" s="10">
        <v>2015</v>
      </c>
      <c r="D5" s="10">
        <v>2016</v>
      </c>
    </row>
    <row r="6" spans="1:4" ht="3" customHeight="1" x14ac:dyDescent="0.25">
      <c r="A6" s="15"/>
      <c r="B6" s="16"/>
      <c r="C6" s="16"/>
      <c r="D6" s="16"/>
    </row>
    <row r="7" spans="1:4" ht="10.15" customHeight="1" x14ac:dyDescent="0.25">
      <c r="A7" s="12" t="s">
        <v>12</v>
      </c>
      <c r="B7" s="22">
        <f>+B8+B13</f>
        <v>3206843.5826742384</v>
      </c>
      <c r="C7" s="22">
        <f>+C8+C13+1</f>
        <v>2633817</v>
      </c>
      <c r="D7" s="22">
        <f>+D8+D13-1</f>
        <v>1548914</v>
      </c>
    </row>
    <row r="8" spans="1:4" ht="10.15" customHeight="1" x14ac:dyDescent="0.25">
      <c r="A8" s="15" t="s">
        <v>15</v>
      </c>
      <c r="B8" s="21">
        <f>+B9+B10</f>
        <v>1007675.8500129614</v>
      </c>
      <c r="C8" s="21">
        <f>+C9+C10</f>
        <v>701520</v>
      </c>
      <c r="D8" s="21">
        <f>+D9+D10</f>
        <v>586169</v>
      </c>
    </row>
    <row r="9" spans="1:4" ht="10.15" customHeight="1" x14ac:dyDescent="0.25">
      <c r="A9" s="15" t="s">
        <v>9</v>
      </c>
      <c r="B9" s="21">
        <v>285660.60415363754</v>
      </c>
      <c r="C9" s="21">
        <v>186185</v>
      </c>
      <c r="D9" s="21">
        <v>101690</v>
      </c>
    </row>
    <row r="10" spans="1:4" ht="10.15" customHeight="1" x14ac:dyDescent="0.25">
      <c r="A10" s="15" t="s">
        <v>5</v>
      </c>
      <c r="B10" s="23">
        <f>+B11+B12</f>
        <v>722015.24585932388</v>
      </c>
      <c r="C10" s="23">
        <f>+C11+C12</f>
        <v>515335</v>
      </c>
      <c r="D10" s="23">
        <f>+D11+D12</f>
        <v>484479</v>
      </c>
    </row>
    <row r="11" spans="1:4" ht="10.15" customHeight="1" x14ac:dyDescent="0.25">
      <c r="A11" s="15" t="s">
        <v>10</v>
      </c>
      <c r="B11" s="21">
        <v>4656.9903904333287</v>
      </c>
      <c r="C11" s="21">
        <v>0</v>
      </c>
      <c r="D11" s="21">
        <v>0</v>
      </c>
    </row>
    <row r="12" spans="1:4" ht="10.15" customHeight="1" x14ac:dyDescent="0.25">
      <c r="A12" s="15" t="s">
        <v>11</v>
      </c>
      <c r="B12" s="21">
        <v>717358.25546889054</v>
      </c>
      <c r="C12" s="21">
        <v>515335</v>
      </c>
      <c r="D12" s="21">
        <v>484479</v>
      </c>
    </row>
    <row r="13" spans="1:4" ht="10.15" customHeight="1" x14ac:dyDescent="0.25">
      <c r="A13" s="15" t="s">
        <v>14</v>
      </c>
      <c r="B13" s="21">
        <f>+B14+B15+B16+B17+B21</f>
        <v>2199167.7326612771</v>
      </c>
      <c r="C13" s="21">
        <f>+C14+C15+C16+C17+C21-1</f>
        <v>1932296</v>
      </c>
      <c r="D13" s="21">
        <f>+D14+D15+D16+D17+D21+1</f>
        <v>962746</v>
      </c>
    </row>
    <row r="14" spans="1:4" ht="10.15" customHeight="1" x14ac:dyDescent="0.25">
      <c r="A14" s="20" t="s">
        <v>19</v>
      </c>
      <c r="B14" s="21">
        <v>11393.58</v>
      </c>
      <c r="C14" s="21">
        <v>24624</v>
      </c>
      <c r="D14" s="21">
        <v>19896</v>
      </c>
    </row>
    <row r="15" spans="1:4" ht="10.15" customHeight="1" x14ac:dyDescent="0.25">
      <c r="A15" s="20" t="s">
        <v>20</v>
      </c>
      <c r="B15" s="21">
        <v>702.5</v>
      </c>
      <c r="C15" s="21">
        <v>578</v>
      </c>
      <c r="D15" s="21">
        <v>290</v>
      </c>
    </row>
    <row r="16" spans="1:4" ht="10.15" customHeight="1" x14ac:dyDescent="0.25">
      <c r="A16" s="20" t="s">
        <v>13</v>
      </c>
      <c r="B16" s="21">
        <v>120</v>
      </c>
      <c r="C16" s="21">
        <v>60</v>
      </c>
      <c r="D16" s="21">
        <v>60</v>
      </c>
    </row>
    <row r="17" spans="1:4" ht="10.15" customHeight="1" x14ac:dyDescent="0.25">
      <c r="A17" s="20" t="s">
        <v>21</v>
      </c>
      <c r="B17" s="21">
        <f>+B18+B19+B20</f>
        <v>684077.00436760671</v>
      </c>
      <c r="C17" s="21">
        <f>+C18+C19+C20-2</f>
        <v>492833</v>
      </c>
      <c r="D17" s="21">
        <f>+D18+D19+D20</f>
        <v>251893</v>
      </c>
    </row>
    <row r="18" spans="1:4" ht="10.15" customHeight="1" x14ac:dyDescent="0.25">
      <c r="A18" s="39" t="s">
        <v>24</v>
      </c>
      <c r="B18" s="21">
        <v>102531.24473330048</v>
      </c>
      <c r="C18" s="21">
        <f>62+96+14+16+54+23+46+107450+13+49085</f>
        <v>156859</v>
      </c>
      <c r="D18" s="21">
        <v>29368</v>
      </c>
    </row>
    <row r="19" spans="1:4" ht="10.15" customHeight="1" x14ac:dyDescent="0.25">
      <c r="A19" s="39" t="s">
        <v>2</v>
      </c>
      <c r="B19" s="21">
        <v>1007.6203132075472</v>
      </c>
      <c r="C19" s="21">
        <f>3+35+15+10</f>
        <v>63</v>
      </c>
      <c r="D19" s="21">
        <v>0</v>
      </c>
    </row>
    <row r="20" spans="1:4" ht="10.15" customHeight="1" x14ac:dyDescent="0.25">
      <c r="A20" s="30" t="s">
        <v>3</v>
      </c>
      <c r="B20" s="21">
        <v>580538.13932109869</v>
      </c>
      <c r="C20" s="21">
        <f>59273+276620+20</f>
        <v>335913</v>
      </c>
      <c r="D20" s="21">
        <f>87525+135000</f>
        <v>222525</v>
      </c>
    </row>
    <row r="21" spans="1:4" ht="10.15" customHeight="1" x14ac:dyDescent="0.25">
      <c r="A21" s="17" t="s">
        <v>25</v>
      </c>
      <c r="B21" s="21">
        <v>1502874.6482936703</v>
      </c>
      <c r="C21" s="21">
        <v>1414202</v>
      </c>
      <c r="D21" s="21">
        <v>690606</v>
      </c>
    </row>
    <row r="22" spans="1:4" ht="3" customHeight="1" x14ac:dyDescent="0.25">
      <c r="A22" s="24"/>
      <c r="B22" s="26"/>
      <c r="C22" s="25"/>
      <c r="D22" s="25"/>
    </row>
    <row r="23" spans="1:4" ht="10.15" customHeight="1" x14ac:dyDescent="0.25">
      <c r="A23" s="43" t="s">
        <v>27</v>
      </c>
      <c r="B23" s="43"/>
      <c r="C23" s="43"/>
      <c r="D23" s="43"/>
    </row>
    <row r="24" spans="1:4" ht="10.15" customHeight="1" x14ac:dyDescent="0.25">
      <c r="A24" s="31" t="s">
        <v>30</v>
      </c>
      <c r="B24" s="27"/>
      <c r="C24" s="6"/>
      <c r="D24" s="6"/>
    </row>
    <row r="25" spans="1:4" x14ac:dyDescent="0.25">
      <c r="A25" s="32" t="s">
        <v>31</v>
      </c>
    </row>
    <row r="26" spans="1:4" x14ac:dyDescent="0.25">
      <c r="A26" s="32" t="s">
        <v>28</v>
      </c>
    </row>
    <row r="31" spans="1:4" ht="3" customHeight="1" x14ac:dyDescent="0.25"/>
    <row r="32" spans="1:4" ht="12" customHeight="1" x14ac:dyDescent="0.25">
      <c r="A32" s="29"/>
    </row>
  </sheetData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1542</vt:lpstr>
      <vt:lpstr>1542 (2)</vt:lpstr>
      <vt:lpstr>'1542'!Área_de_impresión</vt:lpstr>
      <vt:lpstr>'1542 (2)'!Área_de_impresión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2018-06-26T19:49:06Z</cp:lastPrinted>
  <dcterms:created xsi:type="dcterms:W3CDTF">2016-05-25T15:54:14Z</dcterms:created>
  <dcterms:modified xsi:type="dcterms:W3CDTF">2018-11-20T16:51:31Z</dcterms:modified>
</cp:coreProperties>
</file>