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veliz\C.E.2025_cuadros-recopilados\Cap-15_MINERÍA E HIDROCARBUROS\"/>
    </mc:Choice>
  </mc:AlternateContent>
  <bookViews>
    <workbookView xWindow="-120" yWindow="-120" windowWidth="29040" windowHeight="15720" activeTab="1"/>
  </bookViews>
  <sheets>
    <sheet name="1542" sheetId="1" r:id="rId1"/>
    <sheet name="1542(2)" sheetId="2" r:id="rId2"/>
  </sheets>
  <externalReferences>
    <externalReference r:id="rId3"/>
    <externalReference r:id="rId4"/>
    <externalReference r:id="rId5"/>
  </externalReferences>
  <definedNames>
    <definedName name="\i">#N/A</definedName>
    <definedName name="\p">#REF!</definedName>
    <definedName name="\s">#N/A</definedName>
    <definedName name="\t">#N/A</definedName>
    <definedName name="_1__123Graph_AGráfico_1A" hidden="1">[1]HIERRO!$B$47:$D$47</definedName>
    <definedName name="_2__123Graph_BCHART_1" hidden="1">[2]EST_PB!$B$18:$D$18</definedName>
    <definedName name="_3__123Graph_BGráfico_1A" hidden="1">[1]HIERRO!$B$49:$D$49</definedName>
    <definedName name="_4__123Graph_CCHART_1" hidden="1">[2]EST_PB!$B$19:$D$19</definedName>
    <definedName name="_5__123Graph_CGráfico_1A" hidden="1">[1]HIERRO!$B$51:$D$51</definedName>
    <definedName name="_6__123Graph_DGráfico_1A" hidden="1">[1]HIERRO!$B$53:$D$53</definedName>
    <definedName name="_7__123Graph_EGráfico_1A" hidden="1">[1]HIERRO!$B$53:$D$53</definedName>
    <definedName name="_8__123Graph_FGráfico_1A" localSheetId="0" hidden="1">[2]HIERRO!#REF!</definedName>
    <definedName name="_8__123Graph_FGráfico_1A" localSheetId="1" hidden="1">[2]HIERRO!#REF!</definedName>
    <definedName name="_8__123Graph_FGráfico_1A" hidden="1">[2]HIERRO!#REF!</definedName>
    <definedName name="_9__123Graph_XGráfico_1A" localSheetId="0" hidden="1">[2]HIERRO!#REF!</definedName>
    <definedName name="_9__123Graph_XGráfico_1A" localSheetId="1" hidden="1">[2]HIERRO!#REF!</definedName>
    <definedName name="_9__123Graph_XGráfico_1A" hidden="1">[2]HIERRO!#REF!</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MatInverse_In" hidden="1">[3]Asfalto!$T$7:$U$8</definedName>
    <definedName name="_MatInverse_Out" hidden="1">[3]Asfalto!$T$10:$T$10</definedName>
    <definedName name="_MatMult_A" hidden="1">[3]Asfalto!$T$10:$U$11</definedName>
    <definedName name="_MatMult_AxB" hidden="1">[3]Asfalto!$V$7:$V$7</definedName>
    <definedName name="_MatMult_B" hidden="1">[3]Asfalto!$W$7:$W$8</definedName>
    <definedName name="_Order1" hidden="1">0</definedName>
    <definedName name="_Order2" hidden="1">0</definedName>
    <definedName name="_Sort" localSheetId="0" hidden="1">#REF!</definedName>
    <definedName name="_Sort" localSheetId="1" hidden="1">#REF!</definedName>
    <definedName name="_Sort" hidden="1">#REF!</definedName>
    <definedName name="A_impresión_IM">#REF!</definedName>
    <definedName name="_xlnm.Print_Area" localSheetId="0">'1542'!$A$1:$K$42</definedName>
    <definedName name="_xlnm.Print_Area" localSheetId="1">'1542(2)'!$A$1:$K$22</definedName>
    <definedName name="cartera" hidden="1">255</definedName>
    <definedName name="consulta">#REF!</definedName>
    <definedName name="fecha">#REF!</definedName>
    <definedName name="GAS">#REF!</definedName>
    <definedName name="titul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 l="1"/>
  <c r="K29" i="1"/>
  <c r="K22" i="1"/>
  <c r="K18" i="1" s="1"/>
  <c r="K25" i="1"/>
  <c r="K7" i="1"/>
  <c r="K16" i="1"/>
  <c r="K15" i="1" s="1"/>
  <c r="J37" i="1"/>
  <c r="J33" i="1"/>
  <c r="J32" i="1"/>
  <c r="J29" i="1"/>
  <c r="J26" i="1" s="1"/>
  <c r="J25" i="1"/>
  <c r="J22" i="1"/>
  <c r="J19" i="1"/>
  <c r="J18" i="1"/>
  <c r="J16" i="1"/>
  <c r="J15" i="1"/>
  <c r="J12" i="1"/>
  <c r="J9" i="1"/>
  <c r="J8" i="1"/>
  <c r="J7" i="1"/>
  <c r="J12" i="2"/>
  <c r="J8" i="2"/>
  <c r="J7" i="2"/>
  <c r="K37" i="1"/>
  <c r="K32" i="1" s="1"/>
  <c r="I37" i="1"/>
  <c r="H37" i="1"/>
  <c r="G37" i="1"/>
  <c r="F37" i="1"/>
  <c r="E37" i="1"/>
  <c r="D37" i="1"/>
  <c r="C37" i="1"/>
  <c r="B37" i="1"/>
  <c r="K33" i="1"/>
  <c r="I33" i="1"/>
  <c r="H33" i="1"/>
  <c r="G33" i="1"/>
  <c r="F33" i="1"/>
  <c r="E33" i="1"/>
  <c r="D33" i="1"/>
  <c r="C33" i="1"/>
  <c r="B33" i="1"/>
  <c r="B30" i="1"/>
  <c r="I29" i="1"/>
  <c r="I25" i="1" s="1"/>
  <c r="H26" i="1"/>
  <c r="G26" i="1"/>
  <c r="F26" i="1"/>
  <c r="E26" i="1"/>
  <c r="D26" i="1"/>
  <c r="C26" i="1"/>
  <c r="B26" i="1"/>
  <c r="H25" i="1"/>
  <c r="G25" i="1"/>
  <c r="F25" i="1"/>
  <c r="E25" i="1"/>
  <c r="D25" i="1"/>
  <c r="C25" i="1"/>
  <c r="B25" i="1"/>
  <c r="I22" i="1"/>
  <c r="I19" i="1" s="1"/>
  <c r="I16" i="1"/>
  <c r="I15" i="1" s="1"/>
  <c r="I12" i="2"/>
  <c r="H12" i="2"/>
  <c r="H7" i="2" s="1"/>
  <c r="I8" i="2"/>
  <c r="H8" i="2"/>
  <c r="H19" i="1"/>
  <c r="H18" i="1"/>
  <c r="H15" i="1"/>
  <c r="I12" i="1"/>
  <c r="H12" i="1"/>
  <c r="I9" i="1"/>
  <c r="H9" i="1"/>
  <c r="B15" i="1"/>
  <c r="D15" i="1"/>
  <c r="G15" i="1"/>
  <c r="F15" i="1"/>
  <c r="E15" i="1"/>
  <c r="C15" i="1"/>
  <c r="G18" i="1"/>
  <c r="G12" i="1"/>
  <c r="G9" i="1"/>
  <c r="G12" i="2"/>
  <c r="G8" i="2"/>
  <c r="K12" i="2"/>
  <c r="K8" i="2"/>
  <c r="K12" i="1"/>
  <c r="K9" i="1"/>
  <c r="F12" i="1"/>
  <c r="F9" i="1"/>
  <c r="F12" i="2"/>
  <c r="F8" i="2"/>
  <c r="K8" i="1" l="1"/>
  <c r="H8" i="1"/>
  <c r="I26" i="1"/>
  <c r="H7" i="1"/>
  <c r="K26" i="1"/>
  <c r="I32" i="1"/>
  <c r="B32" i="1"/>
  <c r="C32" i="1"/>
  <c r="D32" i="1"/>
  <c r="E32" i="1"/>
  <c r="F32" i="1"/>
  <c r="G32" i="1"/>
  <c r="H32" i="1"/>
  <c r="I18" i="1"/>
  <c r="I7" i="1"/>
  <c r="I7" i="2"/>
  <c r="I8" i="1"/>
  <c r="F8" i="1"/>
  <c r="G7" i="2"/>
  <c r="G7" i="1"/>
  <c r="G8" i="1"/>
  <c r="G19" i="1"/>
  <c r="K19" i="1"/>
  <c r="F7" i="2"/>
  <c r="F18" i="1"/>
  <c r="F19" i="1"/>
  <c r="E12" i="2"/>
  <c r="B12" i="2"/>
  <c r="C8" i="2"/>
  <c r="E8" i="2"/>
  <c r="D8" i="2"/>
  <c r="B8" i="2"/>
  <c r="B23" i="1"/>
  <c r="E19" i="1"/>
  <c r="B19" i="1"/>
  <c r="B18" i="1"/>
  <c r="E12" i="1"/>
  <c r="D12" i="1"/>
  <c r="C12" i="1"/>
  <c r="B12" i="1"/>
  <c r="E9" i="1"/>
  <c r="D9" i="1"/>
  <c r="C9" i="1"/>
  <c r="B9" i="1"/>
  <c r="B7" i="2" l="1"/>
  <c r="E18" i="1"/>
  <c r="B8" i="1"/>
  <c r="C8" i="1"/>
  <c r="C12" i="2"/>
  <c r="C7" i="2" s="1"/>
  <c r="E8" i="1"/>
  <c r="D12" i="2"/>
  <c r="D7" i="2" s="1"/>
  <c r="C18" i="1"/>
  <c r="C19" i="1"/>
  <c r="D18" i="1"/>
  <c r="D19" i="1"/>
  <c r="D7" i="1"/>
  <c r="F7" i="1"/>
  <c r="E7" i="2"/>
  <c r="C7" i="1" l="1"/>
  <c r="E7" i="1"/>
  <c r="B7" i="1"/>
  <c r="D8" i="1"/>
</calcChain>
</file>

<file path=xl/sharedStrings.xml><?xml version="1.0" encoding="utf-8"?>
<sst xmlns="http://schemas.openxmlformats.org/spreadsheetml/2006/main" count="61" uniqueCount="29">
  <si>
    <t xml:space="preserve">    (Miles de barriles)</t>
  </si>
  <si>
    <t>Zona Geográfica</t>
  </si>
  <si>
    <t>Reservas probadas</t>
  </si>
  <si>
    <t>Contratos en Fase de Explotación</t>
  </si>
  <si>
    <t>Zócalo</t>
  </si>
  <si>
    <t>Desarrolladas</t>
  </si>
  <si>
    <t>No desarrolladas</t>
  </si>
  <si>
    <t>Selva</t>
  </si>
  <si>
    <t>Reservas probables</t>
  </si>
  <si>
    <t>Contratos en Fase de Exploración</t>
  </si>
  <si>
    <t>Selva Norte</t>
  </si>
  <si>
    <t>Conclusión</t>
  </si>
  <si>
    <t>Reservas posibles</t>
  </si>
  <si>
    <t>Recursos Contingentes</t>
  </si>
  <si>
    <t xml:space="preserve">    Selva</t>
  </si>
  <si>
    <t>Áreas sin contrato/No operadas</t>
  </si>
  <si>
    <t>Recursos Prospectivos</t>
  </si>
  <si>
    <t>Sierra</t>
  </si>
  <si>
    <t>Áreas sin contrato / No operadas</t>
  </si>
  <si>
    <t xml:space="preserve">   "Libro Anual de Reservas de Hidrocarburos 2015",</t>
  </si>
  <si>
    <t>Continúa…</t>
  </si>
  <si>
    <r>
      <t>Fuente: Ministerio de Energía y Minas - Dirección General de Hidrocarburos</t>
    </r>
    <r>
      <rPr>
        <b/>
        <sz val="7"/>
        <color rgb="FFFF0000"/>
        <rFont val="Arial Narrow"/>
        <family val="2"/>
      </rPr>
      <t>,</t>
    </r>
  </si>
  <si>
    <t>Nor-Oeste</t>
  </si>
  <si>
    <t>-</t>
  </si>
  <si>
    <t xml:space="preserve">   GEOGRÁFICA, 2019-2023</t>
  </si>
  <si>
    <t xml:space="preserve">   "Libro Anual de Recursos de Hidrocarburos 2019, 2020, 2021, 2022 y 2023".</t>
  </si>
  <si>
    <r>
      <rPr>
        <b/>
        <sz val="7"/>
        <rFont val="Arial Narrow"/>
        <family val="2"/>
      </rPr>
      <t>Nota</t>
    </r>
    <r>
      <rPr>
        <sz val="7"/>
        <rFont val="Arial Narrow"/>
        <family val="2"/>
      </rPr>
      <t>: Las diferencias en los totales y subtotales se deben al redondeo de cifras.</t>
    </r>
    <r>
      <rPr>
        <b/>
        <sz val="7"/>
        <rFont val="Arial Narrow"/>
        <family val="2"/>
      </rPr>
      <t xml:space="preserve">
Recursos Prospectivos:</t>
    </r>
    <r>
      <rPr>
        <sz val="7"/>
        <rFont val="Arial Narrow"/>
        <family val="2"/>
      </rPr>
      <t xml:space="preserve"> Son las cantidades de hidrocarburos estimados, a una fecha dada, a ser potencialmente recuperables, de acumulaciones no descubiertas, por la aplicación de proyectos de desarrollo futuros.</t>
    </r>
  </si>
  <si>
    <r>
      <rPr>
        <b/>
        <sz val="7"/>
        <rFont val="Arial Narrow"/>
        <family val="2"/>
      </rPr>
      <t>Nota</t>
    </r>
    <r>
      <rPr>
        <sz val="7"/>
        <rFont val="Arial Narrow"/>
        <family val="2"/>
      </rPr>
      <t>: Las diferencias en los totales y subtotales se deben al redondeo de cifras.</t>
    </r>
    <r>
      <rPr>
        <b/>
        <sz val="7"/>
        <rFont val="Arial Narrow"/>
        <family val="2"/>
      </rPr>
      <t xml:space="preserve">
Reservas:</t>
    </r>
    <r>
      <rPr>
        <sz val="7"/>
        <rFont val="Arial Narrow"/>
        <family val="2"/>
      </rPr>
      <t xml:space="preserve"> Son aquellas cantidades de hidrocarburos anticipados a ser comercialmente recuperables, mediante la aplicación de proyectos de desarrollo en acumulaciones conocidas, a partir de una fecha dada en adelante, bajo condiciones definidas. Las Reservas deben satisfacer cuatro criterios: descubiertas, recuperables, comerciales y remanentes (a partir de una fecha dada) basadas en el (los) proyecto(s) de desarrollo aplicado(s).
</t>
    </r>
    <r>
      <rPr>
        <b/>
        <sz val="7"/>
        <rFont val="Arial Narrow"/>
        <family val="2"/>
      </rPr>
      <t>Reservas Probadas</t>
    </r>
    <r>
      <rPr>
        <sz val="7"/>
        <rFont val="Arial Narrow"/>
        <family val="2"/>
      </rPr>
      <t xml:space="preserve">: Son aquellas cantidades de hidrocarburos, que mediante el análisis de datos de geociencias y de ingeniería, pueden ser estimadas con certeza razonable, para ser comercialmente recuperadas a partir de una fecha dada en adelante de reservorios conocidos y bajo condiciones económicas definidas, métodos de operación y regulaciones gubernamentales.
</t>
    </r>
    <r>
      <rPr>
        <b/>
        <sz val="7"/>
        <rFont val="Arial Narrow"/>
        <family val="2"/>
      </rPr>
      <t>Reservas Probables</t>
    </r>
    <r>
      <rPr>
        <sz val="7"/>
        <rFont val="Arial Narrow"/>
        <family val="2"/>
      </rPr>
      <t xml:space="preserve">: Son aquellas Reservas adicionales en las cuales el análisis de los datos de geociencias y de ingeniería indican que son menos probables de ser recuperadas que las Reservas Probadas, pero más seguro de recuperarse que las Reservas Posibles.
</t>
    </r>
    <r>
      <rPr>
        <b/>
        <sz val="7"/>
        <rFont val="Arial Narrow"/>
        <family val="2"/>
      </rPr>
      <t>Reservas Posibles</t>
    </r>
    <r>
      <rPr>
        <sz val="7"/>
        <rFont val="Arial Narrow"/>
        <family val="2"/>
      </rPr>
      <t xml:space="preserve">: Son aquellas Reservas adicionales que el análisis de los datos de geociencias y de ingeniería indican que son menos probables de ser recuperadas que las Reservas Probables. Las cantidades totales finalmente recuperadas del proyecto tienen una baja probabilidad de superar la suma de Reservas Probadas más Reservas Probables más Reservas Posibles (3P), que es equivalente al escenario de estimación alto.
</t>
    </r>
    <r>
      <rPr>
        <b/>
        <sz val="7"/>
        <rFont val="Arial Narrow"/>
        <family val="2"/>
      </rPr>
      <t>Recursos Contingentes</t>
    </r>
    <r>
      <rPr>
        <sz val="7"/>
        <rFont val="Arial Narrow"/>
        <family val="2"/>
      </rPr>
      <t xml:space="preserve">: Son aquellas cantidades de hidrocarburos estimados, a una fecha dada, a ser potencialmente recuperables  de acumulaciones conocidas, por la aplicación de proyectos de desarrollo, que actualmente no son considerados comerciales, debido a una o más contingencias.
</t>
    </r>
  </si>
  <si>
    <t xml:space="preserve">15.42  RESERVAS Y RECURSOS DE PETRÓLEO CRUDO, SEGÚN ZONA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</si>
</sst>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0;&quot;-&quot;"/>
    <numFmt numFmtId="165" formatCode="0.0"/>
    <numFmt numFmtId="166" formatCode="0.00_)"/>
  </numFmts>
  <fonts count="10" x14ac:knownFonts="1">
    <font>
      <sz val="11"/>
      <color theme="1"/>
      <name val="Calibri"/>
      <family val="2"/>
      <scheme val="minor"/>
    </font>
    <font>
      <sz val="7"/>
      <name val="Times New Roman"/>
      <family val="1"/>
    </font>
    <font>
      <b/>
      <sz val="9"/>
      <name val="Arial Narrow"/>
      <family val="2"/>
    </font>
    <font>
      <sz val="7"/>
      <name val="Arial Narrow"/>
      <family val="2"/>
    </font>
    <font>
      <sz val="8"/>
      <name val="Arial Narrow"/>
      <family val="2"/>
    </font>
    <font>
      <b/>
      <sz val="8"/>
      <name val="Arial Narrow"/>
      <family val="2"/>
    </font>
    <font>
      <b/>
      <sz val="7"/>
      <name val="Arial Narrow"/>
      <family val="2"/>
    </font>
    <font>
      <sz val="10"/>
      <name val="Helv"/>
    </font>
    <font>
      <i/>
      <sz val="10"/>
      <name val="Times New Roman"/>
      <family val="1"/>
    </font>
    <font>
      <b/>
      <sz val="7"/>
      <color rgb="FFFF0000"/>
      <name val="Arial Narrow"/>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right style="medium">
        <color indexed="64"/>
      </right>
      <top/>
      <bottom style="thin">
        <color indexed="64"/>
      </bottom>
      <diagonal/>
    </border>
    <border>
      <left/>
      <right/>
      <top style="thin">
        <color auto="1"/>
      </top>
      <bottom/>
      <diagonal/>
    </border>
  </borders>
  <cellStyleXfs count="6">
    <xf numFmtId="0" fontId="0" fillId="0" borderId="0"/>
    <xf numFmtId="0" fontId="1" fillId="0" borderId="0"/>
    <xf numFmtId="0" fontId="1" fillId="0" borderId="0"/>
    <xf numFmtId="0" fontId="7" fillId="0" borderId="0"/>
    <xf numFmtId="166" fontId="7" fillId="0" borderId="0"/>
    <xf numFmtId="0" fontId="8" fillId="0" borderId="0"/>
  </cellStyleXfs>
  <cellXfs count="37">
    <xf numFmtId="0" fontId="0" fillId="0" borderId="0" xfId="0"/>
    <xf numFmtId="0" fontId="2" fillId="0" borderId="0" xfId="1" quotePrefix="1" applyFont="1" applyAlignment="1">
      <alignment horizontal="left" vertical="center"/>
    </xf>
    <xf numFmtId="0" fontId="3" fillId="2" borderId="0" xfId="1" applyFont="1" applyFill="1" applyAlignment="1">
      <alignment horizontal="right" vertical="center"/>
    </xf>
    <xf numFmtId="0" fontId="3" fillId="0" borderId="0" xfId="1" applyFont="1" applyAlignment="1">
      <alignment horizontal="right" vertical="center"/>
    </xf>
    <xf numFmtId="0" fontId="2" fillId="0" borderId="0" xfId="1" quotePrefix="1" applyFont="1" applyAlignment="1">
      <alignment horizontal="left" vertical="center" indent="2"/>
    </xf>
    <xf numFmtId="0" fontId="4" fillId="0" borderId="0" xfId="1" quotePrefix="1" applyFont="1" applyAlignment="1">
      <alignment horizontal="left" vertical="center" indent="2"/>
    </xf>
    <xf numFmtId="0" fontId="4" fillId="0" borderId="1" xfId="1" quotePrefix="1" applyFont="1" applyBorder="1" applyAlignment="1">
      <alignment horizontal="left" vertical="center" indent="2"/>
    </xf>
    <xf numFmtId="0" fontId="3" fillId="2" borderId="1" xfId="1" applyFont="1" applyFill="1" applyBorder="1" applyAlignment="1">
      <alignment horizontal="right" vertical="center"/>
    </xf>
    <xf numFmtId="0" fontId="3" fillId="0" borderId="1" xfId="1" applyFont="1" applyBorder="1" applyAlignment="1">
      <alignment horizontal="right" vertical="center"/>
    </xf>
    <xf numFmtId="0" fontId="5" fillId="0" borderId="2" xfId="1" applyFont="1" applyBorder="1" applyAlignment="1">
      <alignment horizontal="center" vertical="center"/>
    </xf>
    <xf numFmtId="0" fontId="5" fillId="2" borderId="3" xfId="1" applyFont="1" applyFill="1" applyBorder="1" applyAlignment="1">
      <alignment horizontal="right" vertical="center"/>
    </xf>
    <xf numFmtId="0" fontId="5" fillId="0" borderId="3" xfId="1" applyFont="1" applyBorder="1" applyAlignment="1">
      <alignment horizontal="right" vertical="center"/>
    </xf>
    <xf numFmtId="0" fontId="4" fillId="0" borderId="4" xfId="1" applyFont="1" applyBorder="1" applyAlignment="1">
      <alignment horizontal="left" vertical="center"/>
    </xf>
    <xf numFmtId="164" fontId="4" fillId="2" borderId="0" xfId="2" applyNumberFormat="1" applyFont="1" applyFill="1" applyAlignment="1">
      <alignment horizontal="right" vertical="center"/>
    </xf>
    <xf numFmtId="0" fontId="5" fillId="0" borderId="4" xfId="1" applyFont="1" applyBorder="1" applyAlignment="1">
      <alignment horizontal="left" vertical="center"/>
    </xf>
    <xf numFmtId="164" fontId="5" fillId="2" borderId="0" xfId="2" quotePrefix="1" applyNumberFormat="1" applyFont="1" applyFill="1" applyAlignment="1">
      <alignment horizontal="right" vertical="center"/>
    </xf>
    <xf numFmtId="164" fontId="4" fillId="2" borderId="0" xfId="2" quotePrefix="1" applyNumberFormat="1" applyFont="1" applyFill="1" applyAlignment="1">
      <alignment horizontal="right" vertical="center"/>
    </xf>
    <xf numFmtId="0" fontId="4" fillId="0" borderId="4" xfId="1" applyFont="1" applyBorder="1" applyAlignment="1">
      <alignment horizontal="left" vertical="center" indent="1"/>
    </xf>
    <xf numFmtId="164" fontId="4" fillId="0" borderId="0" xfId="2" applyNumberFormat="1" applyFont="1" applyAlignment="1">
      <alignment horizontal="right" vertical="center"/>
    </xf>
    <xf numFmtId="0" fontId="4" fillId="0" borderId="4" xfId="1" applyFont="1" applyBorder="1" applyAlignment="1">
      <alignment horizontal="left" vertical="center" indent="2"/>
    </xf>
    <xf numFmtId="0" fontId="4" fillId="0" borderId="4" xfId="1" quotePrefix="1" applyFont="1" applyBorder="1" applyAlignment="1">
      <alignment horizontal="left" vertical="center" indent="1"/>
    </xf>
    <xf numFmtId="0" fontId="4" fillId="0" borderId="5" xfId="1" applyFont="1" applyBorder="1" applyAlignment="1">
      <alignment horizontal="left" vertical="center" indent="1"/>
    </xf>
    <xf numFmtId="164" fontId="4" fillId="2" borderId="1" xfId="2" applyNumberFormat="1" applyFont="1" applyFill="1" applyBorder="1" applyAlignment="1">
      <alignment horizontal="right" vertical="center"/>
    </xf>
    <xf numFmtId="164" fontId="4" fillId="0" borderId="1" xfId="2" applyNumberFormat="1" applyFont="1" applyBorder="1" applyAlignment="1">
      <alignment horizontal="right" vertical="center"/>
    </xf>
    <xf numFmtId="164" fontId="6" fillId="0" borderId="0" xfId="2" applyNumberFormat="1" applyFont="1" applyAlignment="1">
      <alignment horizontal="right" vertical="center"/>
    </xf>
    <xf numFmtId="165" fontId="3" fillId="0" borderId="0" xfId="3" applyNumberFormat="1" applyFont="1" applyAlignment="1">
      <alignment horizontal="left" vertical="center"/>
    </xf>
    <xf numFmtId="0" fontId="3" fillId="0" borderId="0" xfId="3" applyFont="1" applyAlignment="1">
      <alignment horizontal="left" vertical="center"/>
    </xf>
    <xf numFmtId="0" fontId="3" fillId="0" borderId="0" xfId="1" applyFont="1" applyAlignment="1">
      <alignment horizontal="left" vertical="center"/>
    </xf>
    <xf numFmtId="164" fontId="4" fillId="0" borderId="0" xfId="2" quotePrefix="1" applyNumberFormat="1" applyFont="1" applyAlignment="1">
      <alignment horizontal="right" vertical="center"/>
    </xf>
    <xf numFmtId="166" fontId="3" fillId="0" borderId="0" xfId="4" applyFont="1" applyAlignment="1">
      <alignment horizontal="right" vertical="center"/>
    </xf>
    <xf numFmtId="0" fontId="4" fillId="0" borderId="4" xfId="1" quotePrefix="1" applyFont="1" applyBorder="1" applyAlignment="1">
      <alignment horizontal="left" vertical="center"/>
    </xf>
    <xf numFmtId="0" fontId="4" fillId="0" borderId="5" xfId="1" applyFont="1" applyBorder="1" applyAlignment="1">
      <alignment horizontal="left" vertical="center"/>
    </xf>
    <xf numFmtId="0" fontId="6" fillId="0" borderId="0" xfId="5" quotePrefix="1" applyFont="1" applyAlignment="1">
      <alignment horizontal="left" vertical="center"/>
    </xf>
    <xf numFmtId="0" fontId="6" fillId="0" borderId="0" xfId="5" quotePrefix="1" applyFont="1" applyAlignment="1">
      <alignment horizontal="left" vertical="center" indent="2"/>
    </xf>
    <xf numFmtId="164" fontId="3" fillId="2" borderId="0" xfId="1" applyNumberFormat="1" applyFont="1" applyFill="1" applyAlignment="1">
      <alignment horizontal="right" vertical="center"/>
    </xf>
    <xf numFmtId="0" fontId="4" fillId="0" borderId="0" xfId="1" applyFont="1" applyAlignment="1">
      <alignment horizontal="left" vertical="center" indent="1"/>
    </xf>
    <xf numFmtId="0" fontId="3" fillId="0" borderId="6" xfId="5" quotePrefix="1" applyFont="1" applyBorder="1" applyAlignment="1">
      <alignment horizontal="justify" vertical="top" wrapText="1"/>
    </xf>
  </cellXfs>
  <cellStyles count="6">
    <cellStyle name="Normal" xfId="0" builtinId="0"/>
    <cellStyle name="Normal_IEC12021" xfId="3"/>
    <cellStyle name="Normal_IEC12031" xfId="1"/>
    <cellStyle name="Normal_IEC12037" xfId="2"/>
    <cellStyle name="Normal_IEC12042" xfId="5"/>
    <cellStyle name="Normal_IEIM140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POLO/Configuraci&#243;n%20local/Archivos%20temporales%20de%20Internet/OLKC/PRODUCC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ATA\ANUARIO%202002\ANUARIO_TRADUCCION\ANUARIO_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tudios%20econ&#243;micos/SAE/SEP/construcci&#243;n/1999/asfalto-bar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O_METALICA"/>
      <sheetName val="FINO_METALURG"/>
      <sheetName val="GRAF_PRODUCTOS"/>
      <sheetName val="PROD_AU"/>
      <sheetName val="PROD_CU"/>
      <sheetName val="PROD_ZN"/>
      <sheetName val="PROD_PB"/>
      <sheetName val="PROD_AG"/>
      <sheetName val="HIERRO"/>
      <sheetName val="ESTAÑO"/>
      <sheetName val="NO_METALICA"/>
      <sheetName val="COTIZAC"/>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_ECON"/>
      <sheetName val="PANOROMA_ECONO."/>
      <sheetName val="PBI_%"/>
      <sheetName val="COSTOS"/>
      <sheetName val="FINO_METALICA"/>
      <sheetName val="FINO_METALURG"/>
      <sheetName val="PROD_METALUR"/>
      <sheetName val="UBICACION"/>
      <sheetName val="NO_METALICA"/>
      <sheetName val="RESERVAS"/>
      <sheetName val="CONSUMO"/>
      <sheetName val="VALOR_MAT"/>
      <sheetName val=" EXPLOSIVOS"/>
      <sheetName val="EXPORT."/>
      <sheetName val="EXPORTAC_FOB"/>
      <sheetName val="COTIZAC"/>
      <sheetName val="PROYECTOS"/>
      <sheetName val="PROD_AU"/>
      <sheetName val="EST_AU"/>
      <sheetName val="DPTO_AU"/>
      <sheetName val="MUND_AU"/>
      <sheetName val="PROD_CU"/>
      <sheetName val="EST_CU"/>
      <sheetName val="DPTO_CU"/>
      <sheetName val="MUND_CU"/>
      <sheetName val="PROD_ZN"/>
      <sheetName val="EST_ZN"/>
      <sheetName val="DPTO_ZN"/>
      <sheetName val="MUND_ZN"/>
      <sheetName val="PROD_PB"/>
      <sheetName val="EST_PB"/>
      <sheetName val="DPTO_PB"/>
      <sheetName val="MUND_PB"/>
      <sheetName val="PROD_AG"/>
      <sheetName val="EST_AG"/>
      <sheetName val="DPTO_AG"/>
      <sheetName val="MUND_AG"/>
      <sheetName val="HIERRO"/>
      <sheetName val="ESTAÑO"/>
      <sheetName val="DERECHOS MINEROS"/>
      <sheetName val="INDIC_LAB"/>
      <sheetName val="GRAF_ACCID"/>
      <sheetName val="DIRECTORIO_CONTRATISTAS_2001"/>
      <sheetName val="DIRECTORIO_CONTRATISTAS_2002"/>
      <sheetName val="DIRECTORIO_PERITOS_MINEROS"/>
      <sheetName val="DIRECTORIO_COM_2002"/>
      <sheetName val="DIRECTORIO_AUDITORIA_E_INSPECT"/>
      <sheetName val="PROYECTO"/>
      <sheetName val="OPERATIVA"/>
      <sheetName val="PAR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CONSUMO LOCAL DE PRODUCTOS MINEROS 1992 - 2001 /  LOCAL CONSUPTION OF  MINING PRODUCTS 1992 - 2001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A2" t="str">
            <v>PRODUCCION MINERA DE COBRE A NIVEL CONCENTRADOS, SEGUN ESTRATOS 1992 - 2001 / COPPER MINING PRODUCTION BY CONCENTRATED ACCORDING TO LAYERS 1992 - 2001</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ow r="1">
          <cell r="A1" t="str">
            <v>PRODUCCION MINERA DE PLOMO A NIVEL CONCENTRADOS, SEGUN ESTRATOS  1992  -  2001 / LEAD MINING PRODUCTION BY CONCENTRATED ACCORDING TO LAYERS 1992 - 2001</v>
          </cell>
        </row>
        <row r="18">
          <cell r="B18">
            <v>118103</v>
          </cell>
          <cell r="C18">
            <v>118131</v>
          </cell>
          <cell r="D18">
            <v>133258</v>
          </cell>
        </row>
        <row r="19">
          <cell r="B19">
            <v>16743</v>
          </cell>
          <cell r="C19">
            <v>18324</v>
          </cell>
          <cell r="D19">
            <v>12203</v>
          </cell>
        </row>
      </sheetData>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falto"/>
      <sheetName val="Barras"/>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2"/>
  <sheetViews>
    <sheetView showGridLines="0" showZeros="0" zoomScale="120" zoomScaleNormal="120" workbookViewId="0">
      <pane xSplit="1" ySplit="5" topLeftCell="B25" activePane="bottomRight" state="frozen"/>
      <selection pane="topRight" activeCell="B1" sqref="B1"/>
      <selection pane="bottomLeft" activeCell="A6" sqref="A6"/>
      <selection pane="bottomRight" activeCell="M48" sqref="M48"/>
    </sheetView>
  </sheetViews>
  <sheetFormatPr baseColWidth="10" defaultColWidth="7.140625" defaultRowHeight="9" x14ac:dyDescent="0.25"/>
  <cols>
    <col min="1" max="1" width="22.7109375" style="27" customWidth="1"/>
    <col min="2" max="2" width="7.7109375" style="2" hidden="1" customWidth="1"/>
    <col min="3" max="6" width="6.140625" style="3" hidden="1" customWidth="1"/>
    <col min="7" max="11" width="6.140625" style="3" customWidth="1"/>
    <col min="12" max="27" width="7.140625" style="3" customWidth="1"/>
    <col min="28" max="16384" width="7.140625" style="3"/>
  </cols>
  <sheetData>
    <row r="1" spans="1:11" ht="12.2" customHeight="1" x14ac:dyDescent="0.25">
      <c r="A1" s="1" t="s">
        <v>28</v>
      </c>
    </row>
    <row r="2" spans="1:11" ht="12.2" customHeight="1" x14ac:dyDescent="0.25">
      <c r="A2" s="4" t="s">
        <v>24</v>
      </c>
      <c r="B2" s="34"/>
      <c r="C2" s="34"/>
      <c r="D2" s="34"/>
      <c r="E2" s="34"/>
      <c r="F2" s="34"/>
      <c r="G2" s="34"/>
      <c r="H2" s="34"/>
      <c r="I2" s="34"/>
      <c r="J2" s="34"/>
      <c r="K2" s="34"/>
    </row>
    <row r="3" spans="1:11" ht="10.9" customHeight="1" x14ac:dyDescent="0.25">
      <c r="A3" s="5" t="s">
        <v>0</v>
      </c>
      <c r="D3" s="15"/>
    </row>
    <row r="4" spans="1:11" ht="3.2" customHeight="1" x14ac:dyDescent="0.25">
      <c r="A4" s="6"/>
      <c r="B4" s="7"/>
      <c r="C4" s="8"/>
      <c r="D4" s="8"/>
      <c r="E4" s="8"/>
      <c r="F4" s="8"/>
      <c r="G4" s="8"/>
      <c r="H4" s="8"/>
      <c r="I4" s="8"/>
      <c r="J4" s="8"/>
      <c r="K4" s="8"/>
    </row>
    <row r="5" spans="1:11" ht="13.7" customHeight="1" x14ac:dyDescent="0.25">
      <c r="A5" s="9" t="s">
        <v>1</v>
      </c>
      <c r="B5" s="10">
        <v>2014</v>
      </c>
      <c r="C5" s="11">
        <v>2015</v>
      </c>
      <c r="D5" s="11">
        <v>2016</v>
      </c>
      <c r="E5" s="11">
        <v>2017</v>
      </c>
      <c r="F5" s="11">
        <v>2018</v>
      </c>
      <c r="G5" s="11">
        <v>2019</v>
      </c>
      <c r="H5" s="11">
        <v>2020</v>
      </c>
      <c r="I5" s="11">
        <v>2021</v>
      </c>
      <c r="J5" s="11">
        <v>2022</v>
      </c>
      <c r="K5" s="11">
        <v>2023</v>
      </c>
    </row>
    <row r="6" spans="1:11" ht="2.1" customHeight="1" x14ac:dyDescent="0.25">
      <c r="A6" s="12"/>
      <c r="B6" s="13"/>
      <c r="C6" s="13"/>
      <c r="D6" s="13"/>
      <c r="E6" s="13"/>
      <c r="F6" s="13"/>
      <c r="G6" s="13"/>
      <c r="H6" s="13"/>
      <c r="I6" s="13"/>
      <c r="J6" s="13"/>
      <c r="K6" s="13"/>
    </row>
    <row r="7" spans="1:11" ht="9.9499999999999993" customHeight="1" x14ac:dyDescent="0.25">
      <c r="A7" s="14" t="s">
        <v>2</v>
      </c>
      <c r="B7" s="15">
        <f>+B12+B9+B15-1</f>
        <v>682681</v>
      </c>
      <c r="C7" s="15">
        <f>+C12+C9+C15</f>
        <v>473100</v>
      </c>
      <c r="D7" s="15">
        <f>+D12+D9+D15+1</f>
        <v>434882</v>
      </c>
      <c r="E7" s="15">
        <f>+E12+E9+E15</f>
        <v>339262</v>
      </c>
      <c r="F7" s="15">
        <f>+F12+F9+F15-1</f>
        <v>344501</v>
      </c>
      <c r="G7" s="15">
        <f>+G12+G9+G15</f>
        <v>348693.5</v>
      </c>
      <c r="H7" s="15">
        <f t="shared" ref="H7:I7" si="0">+H12+H9+H15</f>
        <v>300223.59999999998</v>
      </c>
      <c r="I7" s="15">
        <f t="shared" si="0"/>
        <v>243983.69999999998</v>
      </c>
      <c r="J7" s="15">
        <f>+J12+J9+J15-1</f>
        <v>242277.5</v>
      </c>
      <c r="K7" s="15">
        <f>+K12+K9+K15</f>
        <v>324904</v>
      </c>
    </row>
    <row r="8" spans="1:11" ht="9.9499999999999993" customHeight="1" x14ac:dyDescent="0.25">
      <c r="A8" s="12" t="s">
        <v>3</v>
      </c>
      <c r="B8" s="16">
        <f>+B9+B12+B15-1</f>
        <v>682681</v>
      </c>
      <c r="C8" s="16">
        <f t="shared" ref="C8" si="1">+C9+C12+C15</f>
        <v>473100</v>
      </c>
      <c r="D8" s="16">
        <f>+D9+D12+D15+1</f>
        <v>434882</v>
      </c>
      <c r="E8" s="16">
        <f>+E9+E12+E15</f>
        <v>339262</v>
      </c>
      <c r="F8" s="16">
        <f>+F9+F12+F15-1</f>
        <v>344501</v>
      </c>
      <c r="G8" s="16">
        <f>+G9+G12+G15</f>
        <v>348693.5</v>
      </c>
      <c r="H8" s="16">
        <f t="shared" ref="H8:I8" si="2">+H9+H12+H15</f>
        <v>300223.59999999998</v>
      </c>
      <c r="I8" s="16">
        <f t="shared" si="2"/>
        <v>243983.69999999998</v>
      </c>
      <c r="J8" s="16">
        <f>+J9+J12+J15-1</f>
        <v>242277.5</v>
      </c>
      <c r="K8" s="16">
        <f>+K9+K12+K15-1</f>
        <v>324903</v>
      </c>
    </row>
    <row r="9" spans="1:11" ht="9.9499999999999993" customHeight="1" x14ac:dyDescent="0.25">
      <c r="A9" s="17" t="s">
        <v>4</v>
      </c>
      <c r="B9" s="18">
        <f>+B10+B11</f>
        <v>116205</v>
      </c>
      <c r="C9" s="18">
        <f>+C10+C11-1</f>
        <v>39256</v>
      </c>
      <c r="D9" s="18">
        <f>+D10+D11</f>
        <v>26899</v>
      </c>
      <c r="E9" s="18">
        <f>+E10+E11</f>
        <v>46983</v>
      </c>
      <c r="F9" s="18">
        <f>+F10+F11</f>
        <v>41454</v>
      </c>
      <c r="G9" s="18">
        <f>+G10+G11</f>
        <v>27466.399999999998</v>
      </c>
      <c r="H9" s="18">
        <f t="shared" ref="H9:I9" si="3">+H10+H11</f>
        <v>19422.8</v>
      </c>
      <c r="I9" s="18">
        <f t="shared" si="3"/>
        <v>18825.7</v>
      </c>
      <c r="J9" s="18">
        <f>+J10+J11</f>
        <v>11309.5</v>
      </c>
      <c r="K9" s="18">
        <f>+K10+K11</f>
        <v>10116.700000000001</v>
      </c>
    </row>
    <row r="10" spans="1:11" ht="9.9499999999999993" customHeight="1" x14ac:dyDescent="0.25">
      <c r="A10" s="19" t="s">
        <v>5</v>
      </c>
      <c r="B10" s="13">
        <v>75586</v>
      </c>
      <c r="C10" s="18">
        <v>23417</v>
      </c>
      <c r="D10" s="18">
        <v>20465</v>
      </c>
      <c r="E10" s="18">
        <v>40492</v>
      </c>
      <c r="F10" s="18">
        <v>39636</v>
      </c>
      <c r="G10" s="18">
        <v>26370.1</v>
      </c>
      <c r="H10" s="18">
        <v>19422.8</v>
      </c>
      <c r="I10" s="18">
        <v>18825.7</v>
      </c>
      <c r="J10" s="18">
        <v>11309.5</v>
      </c>
      <c r="K10" s="18">
        <v>10116.700000000001</v>
      </c>
    </row>
    <row r="11" spans="1:11" ht="9.9499999999999993" customHeight="1" x14ac:dyDescent="0.25">
      <c r="A11" s="19" t="s">
        <v>6</v>
      </c>
      <c r="B11" s="13">
        <v>40619</v>
      </c>
      <c r="C11" s="18">
        <v>15840</v>
      </c>
      <c r="D11" s="18">
        <v>6434</v>
      </c>
      <c r="E11" s="18">
        <v>6491</v>
      </c>
      <c r="F11" s="18">
        <v>1818</v>
      </c>
      <c r="G11" s="18">
        <v>1096.3</v>
      </c>
      <c r="H11" s="18">
        <v>0</v>
      </c>
      <c r="I11" s="18">
        <v>0</v>
      </c>
      <c r="J11" s="18">
        <v>0</v>
      </c>
      <c r="K11" s="18">
        <v>0</v>
      </c>
    </row>
    <row r="12" spans="1:11" ht="9.9499999999999993" customHeight="1" x14ac:dyDescent="0.25">
      <c r="A12" s="17" t="s">
        <v>22</v>
      </c>
      <c r="B12" s="18">
        <f t="shared" ref="B12:D12" si="4">+B13+B14</f>
        <v>232697</v>
      </c>
      <c r="C12" s="18">
        <f t="shared" si="4"/>
        <v>147687</v>
      </c>
      <c r="D12" s="18">
        <f t="shared" si="4"/>
        <v>145680</v>
      </c>
      <c r="E12" s="18">
        <f>+E13+E14+1</f>
        <v>140816</v>
      </c>
      <c r="F12" s="18">
        <f>+F13+F14+1</f>
        <v>137384</v>
      </c>
      <c r="G12" s="18">
        <f>+G13+G14</f>
        <v>130374.9</v>
      </c>
      <c r="H12" s="18">
        <f t="shared" ref="H12:I12" si="5">+H13+H14</f>
        <v>120700.6</v>
      </c>
      <c r="I12" s="18">
        <f t="shared" si="5"/>
        <v>113359.2</v>
      </c>
      <c r="J12" s="18">
        <f>+J13+J14</f>
        <v>100436.6</v>
      </c>
      <c r="K12" s="18">
        <f>+K13+K14</f>
        <v>104968.6</v>
      </c>
    </row>
    <row r="13" spans="1:11" ht="9.9499999999999993" customHeight="1" x14ac:dyDescent="0.25">
      <c r="A13" s="19" t="s">
        <v>5</v>
      </c>
      <c r="B13" s="13">
        <v>135081</v>
      </c>
      <c r="C13" s="18">
        <v>89261</v>
      </c>
      <c r="D13" s="18">
        <v>88144</v>
      </c>
      <c r="E13" s="18">
        <v>91907</v>
      </c>
      <c r="F13" s="18">
        <v>92261</v>
      </c>
      <c r="G13" s="18">
        <v>95105.7</v>
      </c>
      <c r="H13" s="18">
        <v>89943.6</v>
      </c>
      <c r="I13" s="18">
        <v>86388</v>
      </c>
      <c r="J13" s="18">
        <v>80006.2</v>
      </c>
      <c r="K13" s="18">
        <v>80675.199999999997</v>
      </c>
    </row>
    <row r="14" spans="1:11" ht="9.9499999999999993" customHeight="1" x14ac:dyDescent="0.25">
      <c r="A14" s="19" t="s">
        <v>6</v>
      </c>
      <c r="B14" s="13">
        <v>97616</v>
      </c>
      <c r="C14" s="18">
        <v>58426</v>
      </c>
      <c r="D14" s="18">
        <v>57536</v>
      </c>
      <c r="E14" s="18">
        <v>48908</v>
      </c>
      <c r="F14" s="18">
        <v>45122</v>
      </c>
      <c r="G14" s="18">
        <v>35269.199999999997</v>
      </c>
      <c r="H14" s="18">
        <v>30757</v>
      </c>
      <c r="I14" s="18">
        <v>26971.200000000001</v>
      </c>
      <c r="J14" s="18">
        <v>20430.400000000001</v>
      </c>
      <c r="K14" s="18">
        <v>24293.4</v>
      </c>
    </row>
    <row r="15" spans="1:11" ht="9.9499999999999993" customHeight="1" x14ac:dyDescent="0.25">
      <c r="A15" s="17" t="s">
        <v>7</v>
      </c>
      <c r="B15" s="16">
        <f>SUM(B16:B17)+1</f>
        <v>333780</v>
      </c>
      <c r="C15" s="16">
        <f t="shared" ref="C15:K15" si="6">SUM(C16:C17)</f>
        <v>286157</v>
      </c>
      <c r="D15" s="16">
        <f t="shared" si="6"/>
        <v>262302</v>
      </c>
      <c r="E15" s="16">
        <f t="shared" si="6"/>
        <v>151463</v>
      </c>
      <c r="F15" s="16">
        <f t="shared" si="6"/>
        <v>165664</v>
      </c>
      <c r="G15" s="16">
        <f t="shared" si="6"/>
        <v>190852.2</v>
      </c>
      <c r="H15" s="16">
        <f t="shared" ref="H15:I15" si="7">SUM(H16:H17)</f>
        <v>160100.20000000001</v>
      </c>
      <c r="I15" s="16">
        <f t="shared" si="7"/>
        <v>111798.79999999999</v>
      </c>
      <c r="J15" s="16">
        <f t="shared" ref="J15" si="8">SUM(J16:J17)</f>
        <v>130532.4</v>
      </c>
      <c r="K15" s="16">
        <f t="shared" si="6"/>
        <v>209818.7</v>
      </c>
    </row>
    <row r="16" spans="1:11" ht="9.9499999999999993" customHeight="1" x14ac:dyDescent="0.25">
      <c r="A16" s="19" t="s">
        <v>5</v>
      </c>
      <c r="B16" s="16">
        <v>131633</v>
      </c>
      <c r="C16" s="16">
        <v>112023</v>
      </c>
      <c r="D16" s="16">
        <v>104583</v>
      </c>
      <c r="E16" s="16">
        <v>86070</v>
      </c>
      <c r="F16" s="16">
        <v>78532</v>
      </c>
      <c r="G16" s="16">
        <v>91293.900000000009</v>
      </c>
      <c r="H16" s="16">
        <v>60503.8</v>
      </c>
      <c r="I16" s="16">
        <f>59909.2+915.4</f>
        <v>60824.6</v>
      </c>
      <c r="J16" s="16">
        <f>68480.5+555.3</f>
        <v>69035.8</v>
      </c>
      <c r="K16" s="16">
        <f>122552.5+481</f>
        <v>123033.5</v>
      </c>
    </row>
    <row r="17" spans="1:11" ht="9.9499999999999993" customHeight="1" x14ac:dyDescent="0.25">
      <c r="A17" s="19" t="s">
        <v>6</v>
      </c>
      <c r="B17" s="16">
        <v>202146</v>
      </c>
      <c r="C17" s="16">
        <v>174134</v>
      </c>
      <c r="D17" s="16">
        <v>157719</v>
      </c>
      <c r="E17" s="16">
        <v>65393</v>
      </c>
      <c r="F17" s="16">
        <v>87132</v>
      </c>
      <c r="G17" s="16">
        <v>99558.3</v>
      </c>
      <c r="H17" s="16">
        <v>99596.4</v>
      </c>
      <c r="I17" s="16">
        <v>50974.2</v>
      </c>
      <c r="J17" s="16">
        <v>61496.6</v>
      </c>
      <c r="K17" s="16">
        <v>86785.2</v>
      </c>
    </row>
    <row r="18" spans="1:11" ht="9.9499999999999993" customHeight="1" x14ac:dyDescent="0.25">
      <c r="A18" s="14" t="s">
        <v>8</v>
      </c>
      <c r="B18" s="15">
        <f>SUM(B20:B22)+B24</f>
        <v>362219.3326189057</v>
      </c>
      <c r="C18" s="15">
        <f>SUM(C20:C22)-1</f>
        <v>191882</v>
      </c>
      <c r="D18" s="15">
        <f>SUM(D20:D22)</f>
        <v>255192</v>
      </c>
      <c r="E18" s="15">
        <f>SUM(E20:E22)-1</f>
        <v>101377</v>
      </c>
      <c r="F18" s="15">
        <f>SUM(F20:F22)+1</f>
        <v>77166</v>
      </c>
      <c r="G18" s="15">
        <f>SUM(G20:G22)</f>
        <v>138345.79999999999</v>
      </c>
      <c r="H18" s="15">
        <f t="shared" ref="H18:I18" si="9">SUM(H20:H22)</f>
        <v>146866.4</v>
      </c>
      <c r="I18" s="15">
        <f t="shared" si="9"/>
        <v>152320.70000000001</v>
      </c>
      <c r="J18" s="15">
        <f>SUM(J20:J22)</f>
        <v>173036.3</v>
      </c>
      <c r="K18" s="15">
        <f>SUM(K20:K22)</f>
        <v>103054.1</v>
      </c>
    </row>
    <row r="19" spans="1:11" ht="9.9499999999999993" customHeight="1" x14ac:dyDescent="0.25">
      <c r="A19" s="12" t="s">
        <v>3</v>
      </c>
      <c r="B19" s="16">
        <f>SUM(B20:B22)</f>
        <v>304584.3326189057</v>
      </c>
      <c r="C19" s="16">
        <f>SUM(C20:C22)</f>
        <v>191883</v>
      </c>
      <c r="D19" s="16">
        <f>SUM(D20:D22)</f>
        <v>255192</v>
      </c>
      <c r="E19" s="16">
        <f>SUM(E20:E22)-1</f>
        <v>101377</v>
      </c>
      <c r="F19" s="16">
        <f>SUM(F20:F22)+1</f>
        <v>77166</v>
      </c>
      <c r="G19" s="16">
        <f>SUM(G20:G22)</f>
        <v>138345.79999999999</v>
      </c>
      <c r="H19" s="16">
        <f t="shared" ref="H19:I19" si="10">SUM(H20:H22)</f>
        <v>146866.4</v>
      </c>
      <c r="I19" s="16">
        <f t="shared" si="10"/>
        <v>152320.70000000001</v>
      </c>
      <c r="J19" s="16">
        <f>SUM(J20:J22)</f>
        <v>173036.3</v>
      </c>
      <c r="K19" s="16">
        <f>SUM(K20:K22)</f>
        <v>103054.1</v>
      </c>
    </row>
    <row r="20" spans="1:11" ht="9.9499999999999993" customHeight="1" x14ac:dyDescent="0.25">
      <c r="A20" s="17" t="s">
        <v>4</v>
      </c>
      <c r="B20" s="13">
        <v>49502.496598011952</v>
      </c>
      <c r="C20" s="18">
        <v>41935</v>
      </c>
      <c r="D20" s="18">
        <v>32901</v>
      </c>
      <c r="E20" s="18">
        <v>28929</v>
      </c>
      <c r="F20" s="18">
        <v>7235</v>
      </c>
      <c r="G20" s="18">
        <v>6181.4</v>
      </c>
      <c r="H20" s="18">
        <v>12397.8</v>
      </c>
      <c r="I20" s="18">
        <v>3598.2</v>
      </c>
      <c r="J20" s="18">
        <v>2475.3000000000002</v>
      </c>
      <c r="K20" s="18">
        <v>3317.5</v>
      </c>
    </row>
    <row r="21" spans="1:11" ht="9.9499999999999993" customHeight="1" x14ac:dyDescent="0.25">
      <c r="A21" s="17" t="s">
        <v>22</v>
      </c>
      <c r="B21" s="13">
        <v>45812.740524284076</v>
      </c>
      <c r="C21" s="18">
        <v>30451</v>
      </c>
      <c r="D21" s="18">
        <v>42006</v>
      </c>
      <c r="E21" s="18">
        <v>35601</v>
      </c>
      <c r="F21" s="18">
        <v>25954</v>
      </c>
      <c r="G21" s="18">
        <v>21980.400000000001</v>
      </c>
      <c r="H21" s="18">
        <v>22642.6</v>
      </c>
      <c r="I21" s="18">
        <v>21858.6</v>
      </c>
      <c r="J21" s="18">
        <v>16636.5</v>
      </c>
      <c r="K21" s="18">
        <v>17289.8</v>
      </c>
    </row>
    <row r="22" spans="1:11" ht="9.9499999999999993" customHeight="1" x14ac:dyDescent="0.25">
      <c r="A22" s="17" t="s">
        <v>7</v>
      </c>
      <c r="B22" s="16">
        <v>209269.09549660966</v>
      </c>
      <c r="C22" s="16">
        <v>119497</v>
      </c>
      <c r="D22" s="16">
        <v>180285</v>
      </c>
      <c r="E22" s="16">
        <v>36848</v>
      </c>
      <c r="F22" s="16">
        <v>43976</v>
      </c>
      <c r="G22" s="16">
        <v>110184</v>
      </c>
      <c r="H22" s="16">
        <v>111826</v>
      </c>
      <c r="I22" s="16">
        <f>125914.3+949.6</f>
        <v>126863.90000000001</v>
      </c>
      <c r="J22" s="16">
        <f>153110.8+813.7</f>
        <v>153924.5</v>
      </c>
      <c r="K22" s="18">
        <f>81772.6+674.2</f>
        <v>82446.8</v>
      </c>
    </row>
    <row r="23" spans="1:11" ht="12" hidden="1" customHeight="1" x14ac:dyDescent="0.25">
      <c r="A23" s="12" t="s">
        <v>9</v>
      </c>
      <c r="B23" s="13">
        <f>+B24</f>
        <v>57635</v>
      </c>
      <c r="C23" s="18">
        <v>0</v>
      </c>
      <c r="D23" s="18">
        <v>0</v>
      </c>
      <c r="E23" s="18">
        <v>0</v>
      </c>
      <c r="F23" s="18">
        <v>0</v>
      </c>
      <c r="G23" s="18">
        <v>0</v>
      </c>
      <c r="H23" s="18">
        <v>0</v>
      </c>
      <c r="I23" s="18">
        <v>0</v>
      </c>
      <c r="J23" s="18">
        <v>0</v>
      </c>
      <c r="K23" s="18">
        <v>0</v>
      </c>
    </row>
    <row r="24" spans="1:11" ht="12" hidden="1" customHeight="1" x14ac:dyDescent="0.25">
      <c r="A24" s="20" t="s">
        <v>10</v>
      </c>
      <c r="B24" s="13">
        <v>57635</v>
      </c>
      <c r="C24" s="18">
        <v>0</v>
      </c>
      <c r="D24" s="18">
        <v>0</v>
      </c>
      <c r="E24" s="18">
        <v>0</v>
      </c>
      <c r="F24" s="18">
        <v>0</v>
      </c>
      <c r="G24" s="18">
        <v>0</v>
      </c>
      <c r="H24" s="18">
        <v>0</v>
      </c>
      <c r="I24" s="18">
        <v>0</v>
      </c>
      <c r="J24" s="18">
        <v>0</v>
      </c>
      <c r="K24" s="18">
        <v>0</v>
      </c>
    </row>
    <row r="25" spans="1:11" ht="9.9499999999999993" customHeight="1" x14ac:dyDescent="0.25">
      <c r="A25" s="14" t="s">
        <v>12</v>
      </c>
      <c r="B25" s="15">
        <f>SUM(B27:B29)+B31</f>
        <v>385678</v>
      </c>
      <c r="C25" s="15">
        <f>SUM(C27:C29)</f>
        <v>210440</v>
      </c>
      <c r="D25" s="15">
        <f>SUM(D27:D29)+1</f>
        <v>235829</v>
      </c>
      <c r="E25" s="15">
        <f>SUM(E27:E29)</f>
        <v>97768</v>
      </c>
      <c r="F25" s="15">
        <f>SUM(F27:F29)-1</f>
        <v>238750</v>
      </c>
      <c r="G25" s="15">
        <f>SUM(G27:G29)</f>
        <v>312310.90000000002</v>
      </c>
      <c r="H25" s="15">
        <f t="shared" ref="H25:I25" si="11">SUM(H27:H29)</f>
        <v>332348.7</v>
      </c>
      <c r="I25" s="15">
        <f t="shared" si="11"/>
        <v>313353.09999999998</v>
      </c>
      <c r="J25" s="15">
        <f>SUM(J27:J29)</f>
        <v>327396.69999999995</v>
      </c>
      <c r="K25" s="15">
        <f>SUM(K27:K29)</f>
        <v>251093.3</v>
      </c>
    </row>
    <row r="26" spans="1:11" ht="9.9499999999999993" customHeight="1" x14ac:dyDescent="0.25">
      <c r="A26" s="12" t="s">
        <v>3</v>
      </c>
      <c r="B26" s="15">
        <f>SUM(B27:B29)</f>
        <v>338636</v>
      </c>
      <c r="C26" s="16">
        <f t="shared" ref="C26:E26" si="12">SUM(C27:C29)</f>
        <v>210440</v>
      </c>
      <c r="D26" s="16">
        <f t="shared" si="12"/>
        <v>235828</v>
      </c>
      <c r="E26" s="16">
        <f t="shared" si="12"/>
        <v>97768</v>
      </c>
      <c r="F26" s="16">
        <f>SUM(F27:F29)-1</f>
        <v>238750</v>
      </c>
      <c r="G26" s="16">
        <f>SUM(G27:G29)</f>
        <v>312310.90000000002</v>
      </c>
      <c r="H26" s="16">
        <f t="shared" ref="H26:I26" si="13">SUM(H27:H29)</f>
        <v>332348.7</v>
      </c>
      <c r="I26" s="16">
        <f t="shared" si="13"/>
        <v>313353.09999999998</v>
      </c>
      <c r="J26" s="16">
        <f>SUM(J27:J29)</f>
        <v>327396.69999999995</v>
      </c>
      <c r="K26" s="16">
        <f>SUM(K27:K29)</f>
        <v>251093.3</v>
      </c>
    </row>
    <row r="27" spans="1:11" ht="9.9499999999999993" customHeight="1" x14ac:dyDescent="0.25">
      <c r="A27" s="20" t="s">
        <v>4</v>
      </c>
      <c r="B27" s="13">
        <v>54851</v>
      </c>
      <c r="C27" s="18">
        <v>28868</v>
      </c>
      <c r="D27" s="18">
        <v>29525</v>
      </c>
      <c r="E27" s="18">
        <v>23511</v>
      </c>
      <c r="F27" s="18">
        <v>6473</v>
      </c>
      <c r="G27" s="18">
        <v>9304.7000000000007</v>
      </c>
      <c r="H27" s="18">
        <v>13000</v>
      </c>
      <c r="I27" s="18">
        <v>3795.1</v>
      </c>
      <c r="J27" s="18">
        <v>2604.1</v>
      </c>
      <c r="K27" s="18">
        <v>3352.4</v>
      </c>
    </row>
    <row r="28" spans="1:11" ht="9.9499999999999993" customHeight="1" x14ac:dyDescent="0.25">
      <c r="A28" s="20" t="s">
        <v>22</v>
      </c>
      <c r="B28" s="13">
        <v>34152</v>
      </c>
      <c r="C28" s="18">
        <v>54968</v>
      </c>
      <c r="D28" s="18">
        <v>57945</v>
      </c>
      <c r="E28" s="18">
        <v>26507</v>
      </c>
      <c r="F28" s="18">
        <v>22191</v>
      </c>
      <c r="G28" s="18">
        <v>20647.599999999999</v>
      </c>
      <c r="H28" s="18">
        <v>21207.9</v>
      </c>
      <c r="I28" s="18">
        <v>20495.400000000001</v>
      </c>
      <c r="J28" s="18">
        <v>15904</v>
      </c>
      <c r="K28" s="18">
        <v>13753</v>
      </c>
    </row>
    <row r="29" spans="1:11" ht="9.9499999999999993" customHeight="1" x14ac:dyDescent="0.25">
      <c r="A29" s="20" t="s">
        <v>7</v>
      </c>
      <c r="B29" s="18">
        <v>249633</v>
      </c>
      <c r="C29" s="18">
        <v>126604</v>
      </c>
      <c r="D29" s="18">
        <v>148358</v>
      </c>
      <c r="E29" s="18">
        <v>47750</v>
      </c>
      <c r="F29" s="18">
        <v>210087</v>
      </c>
      <c r="G29" s="18">
        <v>282358.60000000003</v>
      </c>
      <c r="H29" s="18">
        <v>298140.79999999999</v>
      </c>
      <c r="I29" s="18">
        <f>288791.3+271.3</f>
        <v>289062.59999999998</v>
      </c>
      <c r="J29" s="18">
        <f>308523.1+365.5</f>
        <v>308888.59999999998</v>
      </c>
      <c r="K29" s="18">
        <f>233706.5+281.4</f>
        <v>233987.9</v>
      </c>
    </row>
    <row r="30" spans="1:11" ht="12.95" hidden="1" customHeight="1" x14ac:dyDescent="0.25">
      <c r="A30" s="12" t="s">
        <v>9</v>
      </c>
      <c r="B30" s="13">
        <f>+B31</f>
        <v>47042</v>
      </c>
      <c r="C30" s="18">
        <v>0</v>
      </c>
      <c r="D30" s="18">
        <v>0</v>
      </c>
      <c r="E30" s="18">
        <v>0</v>
      </c>
      <c r="F30" s="18">
        <v>0</v>
      </c>
      <c r="G30" s="18">
        <v>0</v>
      </c>
      <c r="H30" s="18">
        <v>0</v>
      </c>
      <c r="I30" s="18">
        <v>0</v>
      </c>
      <c r="J30" s="18">
        <v>0</v>
      </c>
      <c r="K30" s="18">
        <v>0</v>
      </c>
    </row>
    <row r="31" spans="1:11" ht="12.95" hidden="1" customHeight="1" x14ac:dyDescent="0.25">
      <c r="A31" s="20" t="s">
        <v>10</v>
      </c>
      <c r="B31" s="13">
        <v>47042</v>
      </c>
      <c r="C31" s="18">
        <v>0</v>
      </c>
      <c r="D31" s="18">
        <v>0</v>
      </c>
      <c r="E31" s="18">
        <v>0</v>
      </c>
      <c r="F31" s="18">
        <v>0</v>
      </c>
      <c r="G31" s="18">
        <v>0</v>
      </c>
      <c r="H31" s="18">
        <v>0</v>
      </c>
      <c r="I31" s="18">
        <v>0</v>
      </c>
      <c r="J31" s="18">
        <v>0</v>
      </c>
      <c r="K31" s="18">
        <v>0</v>
      </c>
    </row>
    <row r="32" spans="1:11" ht="9.9499999999999993" customHeight="1" x14ac:dyDescent="0.25">
      <c r="A32" s="14" t="s">
        <v>13</v>
      </c>
      <c r="B32" s="15">
        <f t="shared" ref="B32:I32" si="14">+B33+B37</f>
        <v>637401.93305608595</v>
      </c>
      <c r="C32" s="15">
        <f t="shared" si="14"/>
        <v>737636</v>
      </c>
      <c r="D32" s="15">
        <f t="shared" si="14"/>
        <v>600461</v>
      </c>
      <c r="E32" s="15">
        <f t="shared" si="14"/>
        <v>955977</v>
      </c>
      <c r="F32" s="15">
        <f t="shared" si="14"/>
        <v>788782</v>
      </c>
      <c r="G32" s="15">
        <f t="shared" si="14"/>
        <v>527501.4</v>
      </c>
      <c r="H32" s="15">
        <f t="shared" si="14"/>
        <v>518199.9</v>
      </c>
      <c r="I32" s="15">
        <f t="shared" si="14"/>
        <v>551396.4</v>
      </c>
      <c r="J32" s="15">
        <f>+J33+J37-1</f>
        <v>540255.5</v>
      </c>
      <c r="K32" s="15">
        <f>+K33+K37</f>
        <v>465447.6</v>
      </c>
    </row>
    <row r="33" spans="1:13" ht="9.9499999999999993" customHeight="1" x14ac:dyDescent="0.25">
      <c r="A33" s="12" t="s">
        <v>3</v>
      </c>
      <c r="B33" s="16">
        <f>+B35+B34+B36</f>
        <v>376082.11990972608</v>
      </c>
      <c r="C33" s="16">
        <f>+C35+C34+C36+1</f>
        <v>531955</v>
      </c>
      <c r="D33" s="16">
        <f>SUM(D34:D36)</f>
        <v>395331</v>
      </c>
      <c r="E33" s="16">
        <f>SUM(E34:E36)</f>
        <v>722164</v>
      </c>
      <c r="F33" s="16">
        <f>SUM(F34:F36)</f>
        <v>589828</v>
      </c>
      <c r="G33" s="16">
        <f>SUM(G34:G36)</f>
        <v>520961.4</v>
      </c>
      <c r="H33" s="16">
        <f t="shared" ref="H33:I33" si="15">SUM(H34:H36)</f>
        <v>511659.9</v>
      </c>
      <c r="I33" s="16">
        <f t="shared" si="15"/>
        <v>544856.4</v>
      </c>
      <c r="J33" s="16">
        <f>SUM(J34:J36)</f>
        <v>533716.5</v>
      </c>
      <c r="K33" s="16">
        <f>SUM(K34:K36)</f>
        <v>458907.6</v>
      </c>
    </row>
    <row r="34" spans="1:13" ht="9.9499999999999993" customHeight="1" x14ac:dyDescent="0.25">
      <c r="A34" s="17" t="s">
        <v>4</v>
      </c>
      <c r="B34" s="13">
        <v>67830.05</v>
      </c>
      <c r="C34" s="18">
        <v>150022</v>
      </c>
      <c r="D34" s="18">
        <v>118664</v>
      </c>
      <c r="E34" s="18">
        <v>271490</v>
      </c>
      <c r="F34" s="18">
        <v>200977</v>
      </c>
      <c r="G34" s="18">
        <v>66166.2</v>
      </c>
      <c r="H34" s="18">
        <v>69889.600000000006</v>
      </c>
      <c r="I34" s="18">
        <v>32386.3</v>
      </c>
      <c r="J34" s="18">
        <v>41554.1</v>
      </c>
      <c r="K34" s="18">
        <v>33380.800000000003</v>
      </c>
    </row>
    <row r="35" spans="1:13" ht="9.9499999999999993" customHeight="1" x14ac:dyDescent="0.25">
      <c r="A35" s="17" t="s">
        <v>22</v>
      </c>
      <c r="B35" s="13">
        <v>139889.70346248808</v>
      </c>
      <c r="C35" s="18">
        <v>127226</v>
      </c>
      <c r="D35" s="18">
        <v>84792</v>
      </c>
      <c r="E35" s="18">
        <v>93718</v>
      </c>
      <c r="F35" s="18">
        <v>89870</v>
      </c>
      <c r="G35" s="18">
        <v>40863.9</v>
      </c>
      <c r="H35" s="18">
        <v>41168.800000000003</v>
      </c>
      <c r="I35" s="18">
        <v>48511.1</v>
      </c>
      <c r="J35" s="18">
        <v>38242.400000000001</v>
      </c>
      <c r="K35" s="18">
        <v>35847.300000000003</v>
      </c>
    </row>
    <row r="36" spans="1:13" ht="9.9499999999999993" customHeight="1" x14ac:dyDescent="0.25">
      <c r="A36" s="17" t="s">
        <v>7</v>
      </c>
      <c r="B36" s="16">
        <v>168362.36644723802</v>
      </c>
      <c r="C36" s="28">
        <v>254706</v>
      </c>
      <c r="D36" s="28">
        <v>191875</v>
      </c>
      <c r="E36" s="28">
        <v>356956</v>
      </c>
      <c r="F36" s="28">
        <v>298981</v>
      </c>
      <c r="G36" s="28">
        <v>413931.3</v>
      </c>
      <c r="H36" s="28">
        <v>400601.5</v>
      </c>
      <c r="I36" s="28">
        <v>463959</v>
      </c>
      <c r="J36" s="28">
        <v>453920</v>
      </c>
      <c r="K36" s="28">
        <v>389679.5</v>
      </c>
      <c r="M36" s="29"/>
    </row>
    <row r="37" spans="1:13" ht="9.9499999999999993" customHeight="1" x14ac:dyDescent="0.25">
      <c r="A37" s="12" t="s">
        <v>9</v>
      </c>
      <c r="B37" s="13">
        <f>+B38</f>
        <v>261319.81314635984</v>
      </c>
      <c r="C37" s="13">
        <f>+C38</f>
        <v>205681</v>
      </c>
      <c r="D37" s="13">
        <f>+D38</f>
        <v>205130</v>
      </c>
      <c r="E37" s="13">
        <f>+E38+E39</f>
        <v>233813</v>
      </c>
      <c r="F37" s="13">
        <f>+F38+F39</f>
        <v>198954</v>
      </c>
      <c r="G37" s="13">
        <f>+G38+G39</f>
        <v>6540</v>
      </c>
      <c r="H37" s="13">
        <f t="shared" ref="H37:I37" si="16">+H38+H39</f>
        <v>6540</v>
      </c>
      <c r="I37" s="13">
        <f t="shared" si="16"/>
        <v>6540</v>
      </c>
      <c r="J37" s="13">
        <f>+J38+J39</f>
        <v>6540</v>
      </c>
      <c r="K37" s="13">
        <f>+K38+K39</f>
        <v>6540</v>
      </c>
    </row>
    <row r="38" spans="1:13" ht="9.9499999999999993" hidden="1" customHeight="1" x14ac:dyDescent="0.25">
      <c r="A38" s="30" t="s">
        <v>14</v>
      </c>
      <c r="B38" s="13">
        <v>261319.81314635984</v>
      </c>
      <c r="C38" s="18">
        <v>205681</v>
      </c>
      <c r="D38" s="18">
        <v>205130</v>
      </c>
      <c r="E38" s="18">
        <v>227859</v>
      </c>
      <c r="F38" s="18">
        <v>193000</v>
      </c>
      <c r="G38" s="18">
        <v>0</v>
      </c>
      <c r="H38" s="18">
        <v>0</v>
      </c>
      <c r="I38" s="18">
        <v>0</v>
      </c>
      <c r="J38" s="18">
        <v>0</v>
      </c>
      <c r="K38" s="18">
        <v>0</v>
      </c>
    </row>
    <row r="39" spans="1:13" ht="9.9499999999999993" customHeight="1" x14ac:dyDescent="0.25">
      <c r="A39" s="17" t="s">
        <v>15</v>
      </c>
      <c r="B39" s="13">
        <v>0</v>
      </c>
      <c r="C39" s="18">
        <v>0</v>
      </c>
      <c r="D39" s="18">
        <v>0</v>
      </c>
      <c r="E39" s="18">
        <v>5954</v>
      </c>
      <c r="F39" s="18">
        <v>5954</v>
      </c>
      <c r="G39" s="18">
        <v>6540</v>
      </c>
      <c r="H39" s="18">
        <v>6540</v>
      </c>
      <c r="I39" s="18">
        <v>6540</v>
      </c>
      <c r="J39" s="18">
        <v>6540</v>
      </c>
      <c r="K39" s="18">
        <v>6540</v>
      </c>
    </row>
    <row r="40" spans="1:13" ht="2.1" customHeight="1" x14ac:dyDescent="0.25">
      <c r="A40" s="21"/>
      <c r="B40" s="22"/>
      <c r="C40" s="23"/>
      <c r="D40" s="23"/>
      <c r="E40" s="23"/>
      <c r="F40" s="23"/>
      <c r="G40" s="23"/>
      <c r="H40" s="23"/>
      <c r="I40" s="23"/>
      <c r="J40" s="23"/>
      <c r="K40" s="23"/>
    </row>
    <row r="41" spans="1:13" ht="180" customHeight="1" x14ac:dyDescent="0.25">
      <c r="A41" s="36" t="s">
        <v>27</v>
      </c>
      <c r="B41" s="36"/>
      <c r="C41" s="36"/>
      <c r="D41" s="36"/>
      <c r="E41" s="36"/>
      <c r="F41" s="36"/>
      <c r="G41" s="36"/>
      <c r="H41" s="36"/>
      <c r="I41" s="36"/>
      <c r="J41" s="36"/>
      <c r="K41" s="36"/>
    </row>
    <row r="42" spans="1:13" ht="10.15" customHeight="1" x14ac:dyDescent="0.25">
      <c r="A42" s="35"/>
      <c r="B42" s="13"/>
      <c r="C42" s="18"/>
      <c r="D42" s="24"/>
      <c r="E42" s="24"/>
      <c r="F42" s="24"/>
      <c r="G42" s="24"/>
      <c r="H42" s="24"/>
      <c r="I42" s="24"/>
      <c r="J42" s="24"/>
      <c r="K42" s="24" t="s">
        <v>20</v>
      </c>
    </row>
  </sheetData>
  <mergeCells count="1">
    <mergeCell ref="A41:K41"/>
  </mergeCells>
  <printOptions horizontalCentered="1"/>
  <pageMargins left="1.9685039370078741" right="1.9685039370078741" top="0.98425196850393704" bottom="2.952755905511811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7"/>
  <sheetViews>
    <sheetView showGridLines="0" showZeros="0" tabSelected="1" view="pageBreakPreview" zoomScale="170" zoomScaleNormal="130" zoomScaleSheetLayoutView="170" workbookViewId="0">
      <pane xSplit="2" ySplit="6" topLeftCell="C7" activePane="bottomRight" state="frozen"/>
      <selection pane="topRight" activeCell="C1" sqref="C1"/>
      <selection pane="bottomLeft" activeCell="A7" sqref="A7"/>
      <selection pane="bottomRight" activeCell="O11" sqref="O11"/>
    </sheetView>
  </sheetViews>
  <sheetFormatPr baseColWidth="10" defaultColWidth="7.140625" defaultRowHeight="9" x14ac:dyDescent="0.25"/>
  <cols>
    <col min="1" max="1" width="21.5703125" style="27" customWidth="1"/>
    <col min="2" max="2" width="7.7109375" style="2" hidden="1" customWidth="1"/>
    <col min="3" max="6" width="6.5703125" style="3" hidden="1" customWidth="1"/>
    <col min="7" max="11" width="6.5703125" style="3" customWidth="1"/>
    <col min="12" max="25" width="7.140625" style="3" customWidth="1"/>
    <col min="26" max="16384" width="7.140625" style="3"/>
  </cols>
  <sheetData>
    <row r="1" spans="1:11" ht="12.2" customHeight="1" x14ac:dyDescent="0.25">
      <c r="A1" s="1" t="s">
        <v>28</v>
      </c>
    </row>
    <row r="2" spans="1:11" ht="10.9" customHeight="1" x14ac:dyDescent="0.25">
      <c r="A2" s="4" t="s">
        <v>24</v>
      </c>
    </row>
    <row r="3" spans="1:11" ht="10.15" customHeight="1" x14ac:dyDescent="0.25">
      <c r="A3" s="5" t="s">
        <v>0</v>
      </c>
    </row>
    <row r="4" spans="1:11" ht="10.35" customHeight="1" x14ac:dyDescent="0.25">
      <c r="A4" s="6"/>
      <c r="B4" s="7"/>
      <c r="C4" s="8"/>
      <c r="D4" s="24"/>
      <c r="E4" s="24"/>
      <c r="F4" s="24"/>
      <c r="G4" s="24"/>
      <c r="H4" s="24"/>
      <c r="I4" s="24"/>
      <c r="J4" s="24"/>
      <c r="K4" s="24" t="s">
        <v>11</v>
      </c>
    </row>
    <row r="5" spans="1:11" ht="13.15" customHeight="1" x14ac:dyDescent="0.25">
      <c r="A5" s="9" t="s">
        <v>1</v>
      </c>
      <c r="B5" s="10">
        <v>2014</v>
      </c>
      <c r="C5" s="11">
        <v>2015</v>
      </c>
      <c r="D5" s="11">
        <v>2016</v>
      </c>
      <c r="E5" s="11">
        <v>2017</v>
      </c>
      <c r="F5" s="11">
        <v>2018</v>
      </c>
      <c r="G5" s="11">
        <v>2019</v>
      </c>
      <c r="H5" s="11">
        <v>2020</v>
      </c>
      <c r="I5" s="11">
        <v>2021</v>
      </c>
      <c r="J5" s="11">
        <v>2022</v>
      </c>
      <c r="K5" s="11">
        <v>2023</v>
      </c>
    </row>
    <row r="6" spans="1:11" ht="2.1" customHeight="1" x14ac:dyDescent="0.25">
      <c r="A6" s="17"/>
      <c r="B6" s="13"/>
      <c r="C6" s="18"/>
      <c r="D6" s="18"/>
      <c r="E6" s="18"/>
      <c r="F6" s="18"/>
      <c r="G6" s="18"/>
      <c r="H6" s="18"/>
      <c r="I6" s="18"/>
      <c r="J6" s="18"/>
      <c r="K6" s="18"/>
    </row>
    <row r="7" spans="1:11" ht="9.9499999999999993" customHeight="1" x14ac:dyDescent="0.25">
      <c r="A7" s="14" t="s">
        <v>16</v>
      </c>
      <c r="B7" s="15">
        <f t="shared" ref="B7:G7" si="0">+B8+B12</f>
        <v>5428740.5309150554</v>
      </c>
      <c r="C7" s="15">
        <f t="shared" si="0"/>
        <v>9925351</v>
      </c>
      <c r="D7" s="15">
        <f t="shared" si="0"/>
        <v>14713590</v>
      </c>
      <c r="E7" s="15">
        <f t="shared" si="0"/>
        <v>14792336</v>
      </c>
      <c r="F7" s="15">
        <f t="shared" si="0"/>
        <v>23143955</v>
      </c>
      <c r="G7" s="15">
        <f t="shared" si="0"/>
        <v>21863255.300000001</v>
      </c>
      <c r="H7" s="15">
        <f t="shared" ref="H7:J7" si="1">+H8+H12</f>
        <v>12572741.800000001</v>
      </c>
      <c r="I7" s="15">
        <f t="shared" si="1"/>
        <v>12384145</v>
      </c>
      <c r="J7" s="15">
        <f t="shared" si="1"/>
        <v>12401527.600000001</v>
      </c>
      <c r="K7" s="15">
        <f>+K8+K12-1</f>
        <v>33271133.5</v>
      </c>
    </row>
    <row r="8" spans="1:11" ht="9.9499999999999993" customHeight="1" x14ac:dyDescent="0.25">
      <c r="A8" s="12" t="s">
        <v>3</v>
      </c>
      <c r="B8" s="16">
        <f>+B10+B9+B11</f>
        <v>1152223.2157761785</v>
      </c>
      <c r="C8" s="16">
        <f>+C10+C9+C11</f>
        <v>792428</v>
      </c>
      <c r="D8" s="16">
        <f>SUM(D9:D11)</f>
        <v>1160690</v>
      </c>
      <c r="E8" s="16">
        <f>SUM(E9:E11)</f>
        <v>1192997</v>
      </c>
      <c r="F8" s="16">
        <f>SUM(F9:F11)</f>
        <v>1100665</v>
      </c>
      <c r="G8" s="16">
        <f>SUM(G9:G11)</f>
        <v>819076.8</v>
      </c>
      <c r="H8" s="16">
        <f t="shared" ref="H8:I8" si="2">SUM(H9:H11)</f>
        <v>742223.3</v>
      </c>
      <c r="I8" s="16">
        <f t="shared" si="2"/>
        <v>611906.5</v>
      </c>
      <c r="J8" s="16">
        <f>SUM(J9:J11)</f>
        <v>562488.80000000005</v>
      </c>
      <c r="K8" s="16">
        <f>SUM(K9:K11)</f>
        <v>588994.30000000005</v>
      </c>
    </row>
    <row r="9" spans="1:11" ht="9.9499999999999993" customHeight="1" x14ac:dyDescent="0.25">
      <c r="A9" s="17" t="s">
        <v>4</v>
      </c>
      <c r="B9" s="13">
        <v>494682</v>
      </c>
      <c r="C9" s="18">
        <v>470592</v>
      </c>
      <c r="D9" s="18">
        <v>604443</v>
      </c>
      <c r="E9" s="18">
        <v>538769</v>
      </c>
      <c r="F9" s="18">
        <v>570090</v>
      </c>
      <c r="G9" s="18">
        <v>300701.40000000002</v>
      </c>
      <c r="H9" s="18">
        <v>300701.40000000002</v>
      </c>
      <c r="I9" s="18">
        <v>169209.8</v>
      </c>
      <c r="J9" s="18">
        <v>112239.6</v>
      </c>
      <c r="K9" s="18">
        <v>100284.6</v>
      </c>
    </row>
    <row r="10" spans="1:11" ht="9.9499999999999993" customHeight="1" x14ac:dyDescent="0.25">
      <c r="A10" s="17" t="s">
        <v>22</v>
      </c>
      <c r="B10" s="13">
        <v>189008.29737417918</v>
      </c>
      <c r="C10" s="18">
        <v>169030</v>
      </c>
      <c r="D10" s="18">
        <v>107657</v>
      </c>
      <c r="E10" s="18">
        <v>116636</v>
      </c>
      <c r="F10" s="18">
        <v>63163</v>
      </c>
      <c r="G10" s="18">
        <v>61763.4</v>
      </c>
      <c r="H10" s="18">
        <v>98721.9</v>
      </c>
      <c r="I10" s="18">
        <v>99896.7</v>
      </c>
      <c r="J10" s="18">
        <v>107449.2</v>
      </c>
      <c r="K10" s="18">
        <v>100909.7</v>
      </c>
    </row>
    <row r="11" spans="1:11" ht="9.9499999999999993" customHeight="1" x14ac:dyDescent="0.25">
      <c r="A11" s="17" t="s">
        <v>7</v>
      </c>
      <c r="B11" s="16">
        <v>468532.91840199928</v>
      </c>
      <c r="C11" s="18">
        <v>152806</v>
      </c>
      <c r="D11" s="18">
        <v>448590</v>
      </c>
      <c r="E11" s="18">
        <v>537592</v>
      </c>
      <c r="F11" s="18">
        <v>467412</v>
      </c>
      <c r="G11" s="18">
        <v>456612</v>
      </c>
      <c r="H11" s="18">
        <v>342800</v>
      </c>
      <c r="I11" s="18">
        <v>342800</v>
      </c>
      <c r="J11" s="18">
        <v>342800</v>
      </c>
      <c r="K11" s="18">
        <v>387800</v>
      </c>
    </row>
    <row r="12" spans="1:11" ht="9.9499999999999993" customHeight="1" x14ac:dyDescent="0.25">
      <c r="A12" s="12" t="s">
        <v>9</v>
      </c>
      <c r="B12" s="16">
        <f t="shared" ref="B12:K12" si="3">SUM(B13:B16)+B17</f>
        <v>4276517.3151388774</v>
      </c>
      <c r="C12" s="16">
        <f t="shared" si="3"/>
        <v>9132923</v>
      </c>
      <c r="D12" s="16">
        <f t="shared" si="3"/>
        <v>13552900</v>
      </c>
      <c r="E12" s="16">
        <f t="shared" si="3"/>
        <v>13599339</v>
      </c>
      <c r="F12" s="16">
        <f t="shared" si="3"/>
        <v>22043290</v>
      </c>
      <c r="G12" s="16">
        <f t="shared" si="3"/>
        <v>21044178.5</v>
      </c>
      <c r="H12" s="16">
        <f t="shared" ref="H12:I12" si="4">SUM(H13:H16)+H17</f>
        <v>11830518.5</v>
      </c>
      <c r="I12" s="16">
        <f t="shared" si="4"/>
        <v>11772238.5</v>
      </c>
      <c r="J12" s="16">
        <f t="shared" ref="J12" si="5">SUM(J13:J16)+J17</f>
        <v>11839038.800000001</v>
      </c>
      <c r="K12" s="16">
        <f t="shared" si="3"/>
        <v>32682140.199999999</v>
      </c>
    </row>
    <row r="13" spans="1:11" ht="9.9499999999999993" customHeight="1" x14ac:dyDescent="0.25">
      <c r="A13" s="17" t="s">
        <v>4</v>
      </c>
      <c r="B13" s="13">
        <v>1099800</v>
      </c>
      <c r="C13" s="18">
        <v>3343970</v>
      </c>
      <c r="D13" s="18">
        <v>3073870</v>
      </c>
      <c r="E13" s="16">
        <v>2685000</v>
      </c>
      <c r="F13" s="16">
        <v>2685000</v>
      </c>
      <c r="G13" s="16">
        <v>2277000</v>
      </c>
      <c r="H13" s="16">
        <v>1418000</v>
      </c>
      <c r="I13" s="16" t="s">
        <v>23</v>
      </c>
      <c r="J13" s="16" t="s">
        <v>23</v>
      </c>
      <c r="K13" s="16">
        <v>2433131.7000000002</v>
      </c>
    </row>
    <row r="14" spans="1:11" ht="9.9499999999999993" customHeight="1" x14ac:dyDescent="0.25">
      <c r="A14" s="17" t="s">
        <v>22</v>
      </c>
      <c r="B14" s="13">
        <v>140500</v>
      </c>
      <c r="C14" s="18">
        <v>127000</v>
      </c>
      <c r="D14" s="18">
        <v>69500</v>
      </c>
      <c r="E14" s="16">
        <v>115939</v>
      </c>
      <c r="F14" s="16">
        <v>8442140</v>
      </c>
      <c r="G14" s="16">
        <v>8484438.5</v>
      </c>
      <c r="H14" s="16">
        <v>133878.5</v>
      </c>
      <c r="I14" s="16">
        <v>75598.5</v>
      </c>
      <c r="J14" s="16">
        <v>83234</v>
      </c>
      <c r="K14" s="16">
        <v>75588.5</v>
      </c>
    </row>
    <row r="15" spans="1:11" ht="13.5" hidden="1" customHeight="1" x14ac:dyDescent="0.25">
      <c r="A15" s="20" t="s">
        <v>17</v>
      </c>
      <c r="B15" s="13">
        <v>24000</v>
      </c>
      <c r="C15" s="18">
        <v>24000</v>
      </c>
      <c r="D15" s="18">
        <v>24000</v>
      </c>
      <c r="E15" s="18">
        <v>0</v>
      </c>
      <c r="F15" s="18">
        <v>0</v>
      </c>
      <c r="G15" s="18">
        <v>0</v>
      </c>
      <c r="H15" s="18">
        <v>0</v>
      </c>
      <c r="I15" s="18">
        <v>0</v>
      </c>
      <c r="J15" s="18">
        <v>0</v>
      </c>
      <c r="K15" s="18"/>
    </row>
    <row r="16" spans="1:11" ht="9.9499999999999993" customHeight="1" x14ac:dyDescent="0.25">
      <c r="A16" s="20" t="s">
        <v>7</v>
      </c>
      <c r="B16" s="13">
        <v>1744372.4677399753</v>
      </c>
      <c r="C16" s="18">
        <v>4632615</v>
      </c>
      <c r="D16" s="18">
        <v>2940723</v>
      </c>
      <c r="E16" s="18">
        <v>1854749</v>
      </c>
      <c r="F16" s="18">
        <v>1183499</v>
      </c>
      <c r="G16" s="18">
        <v>550089</v>
      </c>
      <c r="H16" s="18">
        <v>310000</v>
      </c>
      <c r="I16" s="18">
        <v>310000</v>
      </c>
      <c r="J16" s="18">
        <v>310000</v>
      </c>
      <c r="K16" s="18">
        <v>310000</v>
      </c>
    </row>
    <row r="17" spans="1:11" ht="9.9499999999999993" customHeight="1" x14ac:dyDescent="0.25">
      <c r="A17" s="17" t="s">
        <v>18</v>
      </c>
      <c r="B17" s="13">
        <v>1267844.8473989023</v>
      </c>
      <c r="C17" s="18">
        <v>1005338</v>
      </c>
      <c r="D17" s="18">
        <v>7444807</v>
      </c>
      <c r="E17" s="18">
        <v>8943651</v>
      </c>
      <c r="F17" s="18">
        <v>9732651</v>
      </c>
      <c r="G17" s="18">
        <v>9732651</v>
      </c>
      <c r="H17" s="18">
        <v>9968640</v>
      </c>
      <c r="I17" s="18">
        <v>11386640</v>
      </c>
      <c r="J17" s="18">
        <v>11445804.800000001</v>
      </c>
      <c r="K17" s="18">
        <v>29863420</v>
      </c>
    </row>
    <row r="18" spans="1:11" ht="1.9" customHeight="1" x14ac:dyDescent="0.25">
      <c r="A18" s="31"/>
      <c r="B18" s="22"/>
      <c r="C18" s="23"/>
      <c r="D18" s="23"/>
      <c r="E18" s="23"/>
      <c r="F18" s="23"/>
      <c r="G18" s="23"/>
      <c r="H18" s="23"/>
      <c r="I18" s="23"/>
      <c r="J18" s="23"/>
      <c r="K18" s="23"/>
    </row>
    <row r="19" spans="1:11" ht="30" customHeight="1" x14ac:dyDescent="0.25">
      <c r="A19" s="36" t="s">
        <v>26</v>
      </c>
      <c r="B19" s="36"/>
      <c r="C19" s="36"/>
      <c r="D19" s="36"/>
      <c r="E19" s="36"/>
      <c r="F19" s="36"/>
      <c r="G19" s="36"/>
      <c r="H19" s="36"/>
      <c r="I19" s="36"/>
      <c r="J19" s="36"/>
      <c r="K19" s="36"/>
    </row>
    <row r="20" spans="1:11" ht="10.15" customHeight="1" x14ac:dyDescent="0.25">
      <c r="A20" s="32" t="s">
        <v>21</v>
      </c>
    </row>
    <row r="21" spans="1:11" hidden="1" x14ac:dyDescent="0.25">
      <c r="A21" s="33" t="s">
        <v>19</v>
      </c>
    </row>
    <row r="22" spans="1:11" x14ac:dyDescent="0.25">
      <c r="A22" s="33" t="s">
        <v>25</v>
      </c>
    </row>
    <row r="26" spans="1:11" x14ac:dyDescent="0.25">
      <c r="A26" s="25"/>
    </row>
    <row r="27" spans="1:11" x14ac:dyDescent="0.25">
      <c r="A27" s="26"/>
    </row>
  </sheetData>
  <mergeCells count="1">
    <mergeCell ref="A19:K19"/>
  </mergeCells>
  <printOptions horizontalCentered="1"/>
  <pageMargins left="1.9685039370078741" right="1.9685039370078741" top="0.98425196850393704" bottom="2.7559055118110236"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1542</vt:lpstr>
      <vt:lpstr>1542(2)</vt:lpstr>
      <vt:lpstr>'1542'!Área_de_impresión</vt:lpstr>
      <vt:lpstr>'1542(2)'!Área_de_impresión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dc:creator>
  <cp:lastModifiedBy>Jhunior Gutierrez  Diaz</cp:lastModifiedBy>
  <cp:lastPrinted>2025-07-14T20:01:11Z</cp:lastPrinted>
  <dcterms:created xsi:type="dcterms:W3CDTF">2020-08-06T17:18:17Z</dcterms:created>
  <dcterms:modified xsi:type="dcterms:W3CDTF">2025-09-15T17:09:27Z</dcterms:modified>
</cp:coreProperties>
</file>