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AJT\Compendio Estadístico\01 Compendio Estadístico 2025\CAP-15_MINERÍA E HIDROCARBUROS\"/>
    </mc:Choice>
  </mc:AlternateContent>
  <xr:revisionPtr revIDLastSave="0" documentId="13_ncr:1_{4A72001A-064C-4AC0-859E-C9F96F833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43" sheetId="1" r:id="rId1"/>
  </sheets>
  <externalReferences>
    <externalReference r:id="rId2"/>
    <externalReference r:id="rId3"/>
    <externalReference r:id="rId4"/>
  </externalReferences>
  <definedNames>
    <definedName name="\i">#N/A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localSheetId="0" hidden="1">[2]HIERRO!#REF!</definedName>
    <definedName name="_8__123Graph_FGráfico_1A" hidden="1">[2]HIERRO!#REF!</definedName>
    <definedName name="_9__123Graph_XGráfico_1A" localSheetId="0" hidden="1">[2]HIERRO!#REF!</definedName>
    <definedName name="_9__123Graph_XGráfico_1A" hidden="1">[2]HIERRO!#REF!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A_impresión_IM">#REF!</definedName>
    <definedName name="_xlnm.Print_Area" localSheetId="0">'1543'!$A$1:$K$51</definedName>
    <definedName name="cartera" hidden="1">255</definedName>
    <definedName name="consulta">#REF!</definedName>
    <definedName name="fecha">#REF!</definedName>
    <definedName name="GA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33" i="1"/>
  <c r="K40" i="1"/>
  <c r="K38" i="1"/>
  <c r="K26" i="1"/>
  <c r="K20" i="1"/>
  <c r="K13" i="1"/>
  <c r="J41" i="1"/>
  <c r="J37" i="1" s="1"/>
  <c r="J40" i="1"/>
  <c r="J38" i="1"/>
  <c r="J33" i="1"/>
  <c r="J30" i="1"/>
  <c r="J29" i="1"/>
  <c r="J27" i="1"/>
  <c r="J26" i="1"/>
  <c r="J24" i="1" s="1"/>
  <c r="J23" i="1" s="1"/>
  <c r="J21" i="1"/>
  <c r="J20" i="1"/>
  <c r="J18" i="1"/>
  <c r="J17" i="1"/>
  <c r="J15" i="1"/>
  <c r="J13" i="1"/>
  <c r="J12" i="1" s="1"/>
  <c r="J9" i="1"/>
  <c r="K27" i="1"/>
  <c r="I26" i="1"/>
  <c r="I24" i="1" s="1"/>
  <c r="I23" i="1" s="1"/>
  <c r="I20" i="1"/>
  <c r="I18" i="1" s="1"/>
  <c r="I13" i="1"/>
  <c r="I12" i="1" s="1"/>
  <c r="I41" i="1"/>
  <c r="H41" i="1"/>
  <c r="I38" i="1"/>
  <c r="H38" i="1"/>
  <c r="I33" i="1"/>
  <c r="H33" i="1"/>
  <c r="I30" i="1"/>
  <c r="H30" i="1"/>
  <c r="I27" i="1"/>
  <c r="H27" i="1"/>
  <c r="H24" i="1"/>
  <c r="I21" i="1"/>
  <c r="H21" i="1"/>
  <c r="H18" i="1"/>
  <c r="I15" i="1"/>
  <c r="H15" i="1"/>
  <c r="H13" i="1"/>
  <c r="H12" i="1" s="1"/>
  <c r="I9" i="1"/>
  <c r="H9" i="1"/>
  <c r="J8" i="1" l="1"/>
  <c r="J7" i="1" s="1"/>
  <c r="H23" i="1"/>
  <c r="H8" i="1"/>
  <c r="H29" i="1"/>
  <c r="H7" i="1"/>
  <c r="H17" i="1"/>
  <c r="H37" i="1"/>
  <c r="I37" i="1"/>
  <c r="I17" i="1"/>
  <c r="I8" i="1"/>
  <c r="I7" i="1" s="1"/>
  <c r="I29" i="1"/>
  <c r="K12" i="1"/>
  <c r="G41" i="1"/>
  <c r="G38" i="1"/>
  <c r="G33" i="1"/>
  <c r="G30" i="1"/>
  <c r="G27" i="1"/>
  <c r="G24" i="1"/>
  <c r="G23" i="1" s="1"/>
  <c r="G21" i="1"/>
  <c r="G18" i="1"/>
  <c r="G15" i="1"/>
  <c r="G9" i="1"/>
  <c r="G8" i="1" s="1"/>
  <c r="D41" i="1"/>
  <c r="C41" i="1"/>
  <c r="K41" i="1"/>
  <c r="F41" i="1"/>
  <c r="E41" i="1"/>
  <c r="B41" i="1"/>
  <c r="F38" i="1"/>
  <c r="E38" i="1"/>
  <c r="D38" i="1"/>
  <c r="C38" i="1"/>
  <c r="B38" i="1"/>
  <c r="G17" i="1" l="1"/>
  <c r="G7" i="1"/>
  <c r="G37" i="1"/>
  <c r="G29" i="1"/>
  <c r="B37" i="1"/>
  <c r="C37" i="1"/>
  <c r="D37" i="1"/>
  <c r="K37" i="1"/>
  <c r="F37" i="1"/>
  <c r="E37" i="1"/>
  <c r="K24" i="1" l="1"/>
  <c r="K30" i="1"/>
  <c r="K21" i="1"/>
  <c r="K18" i="1"/>
  <c r="K15" i="1"/>
  <c r="K9" i="1"/>
  <c r="F33" i="1"/>
  <c r="F30" i="1"/>
  <c r="F27" i="1"/>
  <c r="F24" i="1"/>
  <c r="F21" i="1"/>
  <c r="F18" i="1"/>
  <c r="F17" i="1" s="1"/>
  <c r="F15" i="1"/>
  <c r="F9" i="1"/>
  <c r="F8" i="1" l="1"/>
  <c r="F7" i="1" s="1"/>
  <c r="F23" i="1"/>
  <c r="F29" i="1"/>
  <c r="K23" i="1"/>
  <c r="K8" i="1"/>
  <c r="K7" i="1" s="1"/>
  <c r="K29" i="1"/>
  <c r="C33" i="1"/>
  <c r="E33" i="1"/>
  <c r="D33" i="1"/>
  <c r="B33" i="1"/>
  <c r="C30" i="1"/>
  <c r="E30" i="1"/>
  <c r="D30" i="1"/>
  <c r="B30" i="1"/>
  <c r="E27" i="1"/>
  <c r="D27" i="1"/>
  <c r="C27" i="1"/>
  <c r="B27" i="1"/>
  <c r="D24" i="1"/>
  <c r="C24" i="1"/>
  <c r="E24" i="1"/>
  <c r="B24" i="1"/>
  <c r="E21" i="1"/>
  <c r="D21" i="1"/>
  <c r="C21" i="1"/>
  <c r="B21" i="1"/>
  <c r="D18" i="1"/>
  <c r="E18" i="1"/>
  <c r="C18" i="1"/>
  <c r="C17" i="1" s="1"/>
  <c r="B18" i="1"/>
  <c r="E15" i="1"/>
  <c r="D15" i="1"/>
  <c r="E9" i="1"/>
  <c r="D9" i="1"/>
  <c r="C9" i="1"/>
  <c r="B9" i="1"/>
  <c r="D29" i="1" l="1"/>
  <c r="E23" i="1"/>
  <c r="D8" i="1"/>
  <c r="D7" i="1" s="1"/>
  <c r="C29" i="1"/>
  <c r="B29" i="1"/>
  <c r="E29" i="1"/>
  <c r="B8" i="1"/>
  <c r="B7" i="1" s="1"/>
  <c r="B17" i="1"/>
  <c r="E17" i="1"/>
  <c r="C23" i="1"/>
  <c r="B23" i="1"/>
  <c r="D17" i="1"/>
  <c r="D23" i="1"/>
  <c r="E8" i="1"/>
  <c r="E7" i="1" s="1"/>
  <c r="C8" i="1"/>
  <c r="C7" i="1" s="1"/>
</calcChain>
</file>

<file path=xl/sharedStrings.xml><?xml version="1.0" encoding="utf-8"?>
<sst xmlns="http://schemas.openxmlformats.org/spreadsheetml/2006/main" count="48" uniqueCount="25">
  <si>
    <t xml:space="preserve">     (Miles de barriles)</t>
  </si>
  <si>
    <t>Zona Geográfica</t>
  </si>
  <si>
    <t>Reservas probadas</t>
  </si>
  <si>
    <t>Contratos en Fase de Explotación</t>
  </si>
  <si>
    <t>Zócalo</t>
  </si>
  <si>
    <t>Desarrolladas</t>
  </si>
  <si>
    <t>No desarrolladas</t>
  </si>
  <si>
    <t>Selva</t>
  </si>
  <si>
    <t>Contratos en Fase de Exploración</t>
  </si>
  <si>
    <t>Selva Sur</t>
  </si>
  <si>
    <t>Reservas probables</t>
  </si>
  <si>
    <t>Reservas posibles</t>
  </si>
  <si>
    <t>Recursos Contingentes</t>
  </si>
  <si>
    <t>Recursos Prospectivos</t>
  </si>
  <si>
    <t xml:space="preserve">    Zócalo</t>
  </si>
  <si>
    <t xml:space="preserve">    Selva</t>
  </si>
  <si>
    <t>Sierra</t>
  </si>
  <si>
    <t>Áreas sin contrato / No operadas</t>
  </si>
  <si>
    <t>Fuente: Ministerio de Energía y Minas - Dirección General de Hidrocarburos,</t>
  </si>
  <si>
    <t xml:space="preserve">   "Libro Anual de Reservas de Hidrocarburos 2015",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</si>
  <si>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Las diferencias en los totales y subtotales se deben al redondeo de cifras.</t>
    </r>
    <r>
      <rPr>
        <b/>
        <sz val="7"/>
        <rFont val="Arial Narrow"/>
        <family val="2"/>
      </rPr>
      <t xml:space="preserve">
</t>
    </r>
  </si>
  <si>
    <t>Nor-Oeste</t>
  </si>
  <si>
    <t>GEOGRÁFICA, 2019-2023</t>
  </si>
  <si>
    <t xml:space="preserve">   "Libro Anual de Recursos de Hidrocarburos 2019, 2020, 2021, 2022 y 2023".</t>
  </si>
  <si>
    <t>15.43  RESERVAS Y RECURSOS DE LÍQUIDOS DE GAS NATURAL, SEGÚN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</si>
</sst>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\ ###\ ##0;0;&quot;-&quot;"/>
  </numFmts>
  <fonts count="10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 Narrow"/>
      <family val="2"/>
    </font>
    <font>
      <b/>
      <sz val="7"/>
      <name val="Arial Narrow"/>
      <family val="2"/>
    </font>
    <font>
      <i/>
      <sz val="10"/>
      <name val="Times New Roman"/>
      <family val="1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quotePrefix="1" applyFont="1" applyAlignment="1">
      <alignment horizontal="left" vertical="center" indent="3"/>
    </xf>
    <xf numFmtId="0" fontId="4" fillId="0" borderId="0" xfId="1" quotePrefix="1" applyFont="1" applyAlignment="1">
      <alignment horizontal="left" vertical="center" indent="2"/>
    </xf>
    <xf numFmtId="164" fontId="3" fillId="2" borderId="0" xfId="1" applyNumberFormat="1" applyFont="1" applyFill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165" fontId="5" fillId="2" borderId="0" xfId="1" applyNumberFormat="1" applyFont="1" applyFill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65" fontId="4" fillId="2" borderId="0" xfId="1" applyNumberFormat="1" applyFont="1" applyFill="1" applyAlignment="1">
      <alignment horizontal="right" vertical="center"/>
    </xf>
    <xf numFmtId="0" fontId="4" fillId="0" borderId="3" xfId="1" applyFont="1" applyBorder="1" applyAlignment="1">
      <alignment horizontal="left" vertical="center" indent="1"/>
    </xf>
    <xf numFmtId="0" fontId="4" fillId="0" borderId="3" xfId="1" applyFont="1" applyBorder="1" applyAlignment="1">
      <alignment horizontal="left" vertical="center" indent="2"/>
    </xf>
    <xf numFmtId="0" fontId="4" fillId="0" borderId="3" xfId="1" quotePrefix="1" applyFont="1" applyBorder="1" applyAlignment="1">
      <alignment horizontal="left" vertical="center" indent="1"/>
    </xf>
    <xf numFmtId="0" fontId="7" fillId="0" borderId="0" xfId="1" applyFont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165" fontId="5" fillId="2" borderId="0" xfId="2" quotePrefix="1" applyNumberFormat="1" applyFont="1" applyFill="1" applyAlignment="1">
      <alignment horizontal="right" vertical="center"/>
    </xf>
    <xf numFmtId="165" fontId="4" fillId="2" borderId="0" xfId="2" quotePrefix="1" applyNumberFormat="1" applyFont="1" applyFill="1" applyAlignment="1">
      <alignment horizontal="right" vertical="center"/>
    </xf>
    <xf numFmtId="0" fontId="3" fillId="0" borderId="4" xfId="1" applyFont="1" applyBorder="1" applyAlignment="1">
      <alignment horizontal="left" vertical="center"/>
    </xf>
    <xf numFmtId="0" fontId="3" fillId="2" borderId="5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9" fillId="0" borderId="6" xfId="3" quotePrefix="1" applyFont="1" applyBorder="1" applyAlignment="1">
      <alignment horizontal="left" vertical="center"/>
    </xf>
    <xf numFmtId="0" fontId="3" fillId="0" borderId="6" xfId="3" quotePrefix="1" applyFont="1" applyBorder="1" applyAlignment="1">
      <alignment horizontal="left" vertical="top"/>
    </xf>
    <xf numFmtId="0" fontId="7" fillId="0" borderId="0" xfId="3" quotePrefix="1" applyFont="1" applyAlignment="1">
      <alignment horizontal="left" vertical="center"/>
    </xf>
    <xf numFmtId="0" fontId="7" fillId="0" borderId="0" xfId="3" quotePrefix="1" applyFont="1" applyAlignment="1">
      <alignment horizontal="left" vertical="center" indent="2"/>
    </xf>
  </cellXfs>
  <cellStyles count="4">
    <cellStyle name="Normal" xfId="0" builtinId="0"/>
    <cellStyle name="Normal_IEC12031" xfId="1" xr:uid="{00000000-0005-0000-0000-000002000000}"/>
    <cellStyle name="Normal_IEC12037" xfId="2" xr:uid="{00000000-0005-0000-0000-000003000000}"/>
    <cellStyle name="Normal_IEC1204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K51"/>
  <sheetViews>
    <sheetView showGridLines="0" showZeros="0" tabSelected="1" zoomScale="120" zoomScaleNormal="120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8" sqref="O18"/>
    </sheetView>
  </sheetViews>
  <sheetFormatPr baseColWidth="10" defaultColWidth="7.140625" defaultRowHeight="9" x14ac:dyDescent="0.25"/>
  <cols>
    <col min="1" max="1" width="20.5703125" style="8" customWidth="1"/>
    <col min="2" max="2" width="7.5703125" style="2" hidden="1" customWidth="1"/>
    <col min="3" max="6" width="6.5703125" style="3" hidden="1" customWidth="1"/>
    <col min="7" max="11" width="6.5703125" style="3" customWidth="1"/>
    <col min="12" max="25" width="7.140625" style="3" customWidth="1"/>
    <col min="26" max="16384" width="7.140625" style="3"/>
  </cols>
  <sheetData>
    <row r="1" spans="1:11" ht="12.2" customHeight="1" x14ac:dyDescent="0.25">
      <c r="A1" s="1" t="s">
        <v>24</v>
      </c>
    </row>
    <row r="2" spans="1:11" ht="10.9" customHeight="1" x14ac:dyDescent="0.25">
      <c r="A2" s="4" t="s">
        <v>22</v>
      </c>
    </row>
    <row r="3" spans="1:11" ht="10.15" customHeight="1" x14ac:dyDescent="0.25">
      <c r="A3" s="5" t="s">
        <v>0</v>
      </c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ht="5.0999999999999996" customHeight="1" x14ac:dyDescent="0.25"/>
    <row r="5" spans="1:11" ht="12.95" customHeight="1" x14ac:dyDescent="0.25">
      <c r="A5" s="9" t="s">
        <v>1</v>
      </c>
      <c r="B5" s="10">
        <v>2014</v>
      </c>
      <c r="C5" s="11">
        <v>2015</v>
      </c>
      <c r="D5" s="11">
        <v>2016</v>
      </c>
      <c r="E5" s="11">
        <v>2017</v>
      </c>
      <c r="F5" s="11">
        <v>2018</v>
      </c>
      <c r="G5" s="11">
        <v>2019</v>
      </c>
      <c r="H5" s="11">
        <v>2020</v>
      </c>
      <c r="I5" s="11">
        <v>2021</v>
      </c>
      <c r="J5" s="11">
        <v>2022</v>
      </c>
      <c r="K5" s="11">
        <v>2023</v>
      </c>
    </row>
    <row r="6" spans="1:11" ht="2.1" customHeight="1" x14ac:dyDescent="0.25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1" ht="9.9499999999999993" customHeight="1" x14ac:dyDescent="0.25">
      <c r="A7" s="15" t="s">
        <v>2</v>
      </c>
      <c r="B7" s="16">
        <f t="shared" ref="B7:K7" si="0">+B8+B15</f>
        <v>727165</v>
      </c>
      <c r="C7" s="16">
        <f t="shared" si="0"/>
        <v>714185</v>
      </c>
      <c r="D7" s="16">
        <f t="shared" si="0"/>
        <v>789719</v>
      </c>
      <c r="E7" s="16">
        <f t="shared" si="0"/>
        <v>645813</v>
      </c>
      <c r="F7" s="16">
        <f t="shared" si="0"/>
        <v>514389</v>
      </c>
      <c r="G7" s="16">
        <f t="shared" si="0"/>
        <v>493221.00000000006</v>
      </c>
      <c r="H7" s="16">
        <f t="shared" ref="H7:J7" si="1">+H8+H15</f>
        <v>463049.7</v>
      </c>
      <c r="I7" s="16">
        <f t="shared" si="1"/>
        <v>427226.3</v>
      </c>
      <c r="J7" s="16">
        <f t="shared" si="1"/>
        <v>389202.00000000006</v>
      </c>
      <c r="K7" s="16">
        <f t="shared" si="0"/>
        <v>348492.89999999997</v>
      </c>
    </row>
    <row r="8" spans="1:11" ht="9.9499999999999993" customHeight="1" x14ac:dyDescent="0.25">
      <c r="A8" s="17" t="s">
        <v>3</v>
      </c>
      <c r="B8" s="18">
        <f>+B9+B12</f>
        <v>727165</v>
      </c>
      <c r="C8" s="18">
        <f>+C9+C12</f>
        <v>714185</v>
      </c>
      <c r="D8" s="18">
        <f>+D9+D12+1</f>
        <v>716402</v>
      </c>
      <c r="E8" s="18">
        <f>+E9+E12</f>
        <v>645813</v>
      </c>
      <c r="F8" s="18">
        <f>+F9+F12</f>
        <v>514389</v>
      </c>
      <c r="G8" s="18">
        <f>+G9+G12</f>
        <v>493221.00000000006</v>
      </c>
      <c r="H8" s="18">
        <f t="shared" ref="H8:I8" si="2">+H9+H12</f>
        <v>463049.7</v>
      </c>
      <c r="I8" s="18">
        <f t="shared" si="2"/>
        <v>427226.3</v>
      </c>
      <c r="J8" s="18">
        <f>+J9+J12</f>
        <v>389202.00000000006</v>
      </c>
      <c r="K8" s="18">
        <f>+K9+K12</f>
        <v>348492.89999999997</v>
      </c>
    </row>
    <row r="9" spans="1:11" ht="9.9499999999999993" customHeight="1" x14ac:dyDescent="0.25">
      <c r="A9" s="19" t="s">
        <v>4</v>
      </c>
      <c r="B9" s="18">
        <f t="shared" ref="B9:K9" si="3">+B10+B11</f>
        <v>22442</v>
      </c>
      <c r="C9" s="18">
        <f t="shared" si="3"/>
        <v>3097</v>
      </c>
      <c r="D9" s="18">
        <f t="shared" si="3"/>
        <v>2391</v>
      </c>
      <c r="E9" s="18">
        <f t="shared" si="3"/>
        <v>3620</v>
      </c>
      <c r="F9" s="18">
        <f t="shared" si="3"/>
        <v>3817</v>
      </c>
      <c r="G9" s="18">
        <f t="shared" ref="G9:J9" si="4">+G10+G11</f>
        <v>2920.4</v>
      </c>
      <c r="H9" s="18">
        <f t="shared" si="4"/>
        <v>2999.4</v>
      </c>
      <c r="I9" s="18">
        <f t="shared" si="4"/>
        <v>3315.8</v>
      </c>
      <c r="J9" s="18">
        <f t="shared" si="4"/>
        <v>1075.7</v>
      </c>
      <c r="K9" s="18">
        <f t="shared" si="3"/>
        <v>1083.7</v>
      </c>
    </row>
    <row r="10" spans="1:11" ht="9.9499999999999993" customHeight="1" x14ac:dyDescent="0.25">
      <c r="A10" s="20" t="s">
        <v>5</v>
      </c>
      <c r="B10" s="18">
        <v>16943</v>
      </c>
      <c r="C10" s="18">
        <v>2200</v>
      </c>
      <c r="D10" s="18">
        <v>2366</v>
      </c>
      <c r="E10" s="18">
        <v>3485</v>
      </c>
      <c r="F10" s="18">
        <v>3744</v>
      </c>
      <c r="G10" s="18">
        <v>2920.4</v>
      </c>
      <c r="H10" s="18">
        <v>2999.4</v>
      </c>
      <c r="I10" s="18">
        <v>3315.8</v>
      </c>
      <c r="J10" s="18">
        <v>1075.7</v>
      </c>
      <c r="K10" s="18">
        <v>1083.7</v>
      </c>
    </row>
    <row r="11" spans="1:11" ht="9.9499999999999993" hidden="1" customHeight="1" x14ac:dyDescent="0.25">
      <c r="A11" s="20" t="s">
        <v>6</v>
      </c>
      <c r="B11" s="18">
        <v>5499</v>
      </c>
      <c r="C11" s="18">
        <v>897</v>
      </c>
      <c r="D11" s="18">
        <v>25</v>
      </c>
      <c r="E11" s="18">
        <v>135</v>
      </c>
      <c r="F11" s="18">
        <v>73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ht="9.9499999999999993" customHeight="1" x14ac:dyDescent="0.25">
      <c r="A12" s="19" t="s">
        <v>7</v>
      </c>
      <c r="B12" s="18">
        <v>704723</v>
      </c>
      <c r="C12" s="18">
        <v>711088</v>
      </c>
      <c r="D12" s="18">
        <v>714010</v>
      </c>
      <c r="E12" s="18">
        <v>642193</v>
      </c>
      <c r="F12" s="18">
        <v>510572</v>
      </c>
      <c r="G12" s="18">
        <v>490300.60000000003</v>
      </c>
      <c r="H12" s="18">
        <f t="shared" ref="H12:I12" si="5">SUM(H13:H14)</f>
        <v>460050.3</v>
      </c>
      <c r="I12" s="18">
        <f t="shared" si="5"/>
        <v>423910.5</v>
      </c>
      <c r="J12" s="18">
        <f>SUM(J13:J14)</f>
        <v>388126.30000000005</v>
      </c>
      <c r="K12" s="18">
        <f>SUM(K13:K14)</f>
        <v>347409.19999999995</v>
      </c>
    </row>
    <row r="13" spans="1:11" ht="9.9499999999999993" customHeight="1" x14ac:dyDescent="0.25">
      <c r="A13" s="20" t="s">
        <v>5</v>
      </c>
      <c r="B13" s="18">
        <v>499765</v>
      </c>
      <c r="C13" s="18">
        <v>435946</v>
      </c>
      <c r="D13" s="18">
        <v>414862</v>
      </c>
      <c r="E13" s="18">
        <v>284654</v>
      </c>
      <c r="F13" s="18">
        <v>205178</v>
      </c>
      <c r="G13" s="18">
        <v>229893.1</v>
      </c>
      <c r="H13" s="18">
        <f t="shared" ref="H13" si="6">2475.8+327212.2</f>
        <v>329688</v>
      </c>
      <c r="I13" s="18">
        <f>782.6+300261.7</f>
        <v>301044.3</v>
      </c>
      <c r="J13" s="18">
        <f>667.5+328743.9</f>
        <v>329411.40000000002</v>
      </c>
      <c r="K13" s="18">
        <f>482.1+271322.3</f>
        <v>271804.39999999997</v>
      </c>
    </row>
    <row r="14" spans="1:11" ht="9.9499999999999993" customHeight="1" x14ac:dyDescent="0.25">
      <c r="A14" s="20" t="s">
        <v>6</v>
      </c>
      <c r="B14" s="18">
        <v>204960</v>
      </c>
      <c r="C14" s="18">
        <v>275141</v>
      </c>
      <c r="D14" s="18">
        <v>299148</v>
      </c>
      <c r="E14" s="18">
        <v>357539</v>
      </c>
      <c r="F14" s="18">
        <v>305394</v>
      </c>
      <c r="G14" s="18">
        <v>260407.5</v>
      </c>
      <c r="H14" s="18">
        <v>130362.3</v>
      </c>
      <c r="I14" s="18">
        <v>122866.2</v>
      </c>
      <c r="J14" s="18">
        <v>58714.9</v>
      </c>
      <c r="K14" s="18">
        <v>75604.800000000003</v>
      </c>
    </row>
    <row r="15" spans="1:11" ht="9.9499999999999993" hidden="1" customHeight="1" x14ac:dyDescent="0.25">
      <c r="A15" s="17" t="s">
        <v>8</v>
      </c>
      <c r="B15" s="18">
        <v>0</v>
      </c>
      <c r="C15" s="18">
        <v>0</v>
      </c>
      <c r="D15" s="18">
        <f>+D16</f>
        <v>73317</v>
      </c>
      <c r="E15" s="18">
        <f>+E16</f>
        <v>0</v>
      </c>
      <c r="F15" s="18">
        <f>+F16</f>
        <v>0</v>
      </c>
      <c r="G15" s="18">
        <f>+G16</f>
        <v>0</v>
      </c>
      <c r="H15" s="18">
        <f t="shared" ref="H15:I15" si="7">+H16</f>
        <v>0</v>
      </c>
      <c r="I15" s="18">
        <f t="shared" si="7"/>
        <v>0</v>
      </c>
      <c r="J15" s="18">
        <f>+J16</f>
        <v>0</v>
      </c>
      <c r="K15" s="18">
        <f>+K16</f>
        <v>0</v>
      </c>
    </row>
    <row r="16" spans="1:11" ht="9.9499999999999993" hidden="1" customHeight="1" x14ac:dyDescent="0.25">
      <c r="A16" s="19" t="s">
        <v>9</v>
      </c>
      <c r="B16" s="18">
        <v>0</v>
      </c>
      <c r="C16" s="18">
        <v>0</v>
      </c>
      <c r="D16" s="18">
        <v>73317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ht="9.9499999999999993" customHeight="1" x14ac:dyDescent="0.25">
      <c r="A17" s="15" t="s">
        <v>10</v>
      </c>
      <c r="B17" s="16">
        <f t="shared" ref="B17:G17" si="8">+B18+B21</f>
        <v>289436.35674000351</v>
      </c>
      <c r="C17" s="16">
        <f t="shared" si="8"/>
        <v>173003</v>
      </c>
      <c r="D17" s="16">
        <f t="shared" si="8"/>
        <v>112555</v>
      </c>
      <c r="E17" s="16">
        <f t="shared" si="8"/>
        <v>65713</v>
      </c>
      <c r="F17" s="16">
        <f t="shared" si="8"/>
        <v>96476</v>
      </c>
      <c r="G17" s="16">
        <f t="shared" si="8"/>
        <v>105756.4</v>
      </c>
      <c r="H17" s="16">
        <f t="shared" ref="H17:J17" si="9">+H18+H21</f>
        <v>86091.799999999988</v>
      </c>
      <c r="I17" s="16">
        <f t="shared" si="9"/>
        <v>87785.7</v>
      </c>
      <c r="J17" s="16">
        <f t="shared" si="9"/>
        <v>70298.100000000006</v>
      </c>
      <c r="K17" s="16">
        <f>+K18+K21-1</f>
        <v>67533.5</v>
      </c>
    </row>
    <row r="18" spans="1:11" ht="9.9499999999999993" customHeight="1" x14ac:dyDescent="0.25">
      <c r="A18" s="17" t="s">
        <v>3</v>
      </c>
      <c r="B18" s="18">
        <f>+B19+B20</f>
        <v>193919.35674000351</v>
      </c>
      <c r="C18" s="18">
        <f>+C19+C20</f>
        <v>90837</v>
      </c>
      <c r="D18" s="18">
        <f>+D19+D20</f>
        <v>80280</v>
      </c>
      <c r="E18" s="18">
        <f>+E19+E20</f>
        <v>65713</v>
      </c>
      <c r="F18" s="18">
        <f>+F19+F20+1</f>
        <v>96476</v>
      </c>
      <c r="G18" s="18">
        <f>+G19+G20</f>
        <v>105756.4</v>
      </c>
      <c r="H18" s="18">
        <f t="shared" ref="H18:I18" si="10">+H19+H20</f>
        <v>86091.799999999988</v>
      </c>
      <c r="I18" s="18">
        <f t="shared" si="10"/>
        <v>87785.7</v>
      </c>
      <c r="J18" s="18">
        <f>+J19+J20</f>
        <v>70298.100000000006</v>
      </c>
      <c r="K18" s="18">
        <f>+K19+K20</f>
        <v>67534.5</v>
      </c>
    </row>
    <row r="19" spans="1:11" ht="9.9499999999999993" customHeight="1" x14ac:dyDescent="0.25">
      <c r="A19" s="19" t="s">
        <v>4</v>
      </c>
      <c r="B19" s="18">
        <v>10938.356740003524</v>
      </c>
      <c r="C19" s="18">
        <v>268</v>
      </c>
      <c r="D19" s="18">
        <v>0</v>
      </c>
      <c r="E19" s="18">
        <v>78</v>
      </c>
      <c r="F19" s="18">
        <v>224</v>
      </c>
      <c r="G19" s="18">
        <v>0</v>
      </c>
      <c r="H19" s="18">
        <v>1068.4000000000001</v>
      </c>
      <c r="I19" s="18">
        <v>264</v>
      </c>
      <c r="J19" s="18">
        <v>356.2</v>
      </c>
      <c r="K19" s="18">
        <v>558.4</v>
      </c>
    </row>
    <row r="20" spans="1:11" ht="9.9499999999999993" customHeight="1" x14ac:dyDescent="0.25">
      <c r="A20" s="19" t="s">
        <v>7</v>
      </c>
      <c r="B20" s="18">
        <v>182981</v>
      </c>
      <c r="C20" s="18">
        <v>90569</v>
      </c>
      <c r="D20" s="18">
        <v>80280</v>
      </c>
      <c r="E20" s="18">
        <v>65635</v>
      </c>
      <c r="F20" s="18">
        <v>96251</v>
      </c>
      <c r="G20" s="18">
        <v>105756.4</v>
      </c>
      <c r="H20" s="18">
        <v>85023.4</v>
      </c>
      <c r="I20" s="18">
        <f>105.2+87416.5</f>
        <v>87521.7</v>
      </c>
      <c r="J20" s="18">
        <f>103.3+69838.6</f>
        <v>69941.900000000009</v>
      </c>
      <c r="K20" s="18">
        <f>95.5+66880.6</f>
        <v>66976.100000000006</v>
      </c>
    </row>
    <row r="21" spans="1:11" ht="9.9499999999999993" hidden="1" customHeight="1" x14ac:dyDescent="0.25">
      <c r="A21" s="17" t="s">
        <v>8</v>
      </c>
      <c r="B21" s="18">
        <f t="shared" ref="B21:K21" si="11">+B22</f>
        <v>95517</v>
      </c>
      <c r="C21" s="18">
        <f t="shared" si="11"/>
        <v>82166</v>
      </c>
      <c r="D21" s="18">
        <f t="shared" si="11"/>
        <v>32275</v>
      </c>
      <c r="E21" s="18">
        <f t="shared" si="11"/>
        <v>0</v>
      </c>
      <c r="F21" s="18">
        <f t="shared" si="11"/>
        <v>0</v>
      </c>
      <c r="G21" s="18">
        <f t="shared" si="11"/>
        <v>0</v>
      </c>
      <c r="H21" s="18">
        <f t="shared" si="11"/>
        <v>0</v>
      </c>
      <c r="I21" s="18">
        <f t="shared" si="11"/>
        <v>0</v>
      </c>
      <c r="J21" s="18">
        <f t="shared" si="11"/>
        <v>0</v>
      </c>
      <c r="K21" s="18">
        <f t="shared" si="11"/>
        <v>0</v>
      </c>
    </row>
    <row r="22" spans="1:11" ht="9.9499999999999993" hidden="1" customHeight="1" x14ac:dyDescent="0.25">
      <c r="A22" s="21" t="s">
        <v>9</v>
      </c>
      <c r="B22" s="18">
        <v>95517</v>
      </c>
      <c r="C22" s="18">
        <v>82166</v>
      </c>
      <c r="D22" s="18">
        <v>32275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spans="1:11" s="22" customFormat="1" ht="9.9499999999999993" customHeight="1" x14ac:dyDescent="0.25">
      <c r="A23" s="15" t="s">
        <v>11</v>
      </c>
      <c r="B23" s="16">
        <f t="shared" ref="B23:K23" si="12">+B24+B27</f>
        <v>248713.37342379839</v>
      </c>
      <c r="C23" s="16">
        <f t="shared" si="12"/>
        <v>100282</v>
      </c>
      <c r="D23" s="16">
        <f t="shared" si="12"/>
        <v>76296</v>
      </c>
      <c r="E23" s="16">
        <f t="shared" si="12"/>
        <v>50044</v>
      </c>
      <c r="F23" s="16">
        <f t="shared" si="12"/>
        <v>84664</v>
      </c>
      <c r="G23" s="16">
        <f t="shared" si="12"/>
        <v>110320.9</v>
      </c>
      <c r="H23" s="16">
        <f t="shared" ref="H23:J23" si="13">+H24+H27</f>
        <v>103378.7</v>
      </c>
      <c r="I23" s="16">
        <f t="shared" si="13"/>
        <v>83257.2</v>
      </c>
      <c r="J23" s="16">
        <f t="shared" si="13"/>
        <v>65472.799999999996</v>
      </c>
      <c r="K23" s="16">
        <f t="shared" si="12"/>
        <v>60410</v>
      </c>
    </row>
    <row r="24" spans="1:11" ht="9.9499999999999993" customHeight="1" x14ac:dyDescent="0.25">
      <c r="A24" s="17" t="s">
        <v>3</v>
      </c>
      <c r="B24" s="18">
        <f>+B25+B26</f>
        <v>208626.37342379839</v>
      </c>
      <c r="C24" s="18">
        <f>SUM(C25:C26)</f>
        <v>67515</v>
      </c>
      <c r="D24" s="18">
        <f>+D25+D26</f>
        <v>40251</v>
      </c>
      <c r="E24" s="18">
        <f>+E25+E26</f>
        <v>50044</v>
      </c>
      <c r="F24" s="18">
        <f>+F25+F26</f>
        <v>84664</v>
      </c>
      <c r="G24" s="18">
        <f>+G25+G26</f>
        <v>110320.9</v>
      </c>
      <c r="H24" s="18">
        <f t="shared" ref="H24:I24" si="14">+H25+H26</f>
        <v>103378.7</v>
      </c>
      <c r="I24" s="18">
        <f t="shared" si="14"/>
        <v>83257.2</v>
      </c>
      <c r="J24" s="18">
        <f>+J25+J26</f>
        <v>65472.799999999996</v>
      </c>
      <c r="K24" s="18">
        <f>+K25+K26</f>
        <v>60410</v>
      </c>
    </row>
    <row r="25" spans="1:11" ht="9.9499999999999993" customHeight="1" x14ac:dyDescent="0.25">
      <c r="A25" s="19" t="s">
        <v>4</v>
      </c>
      <c r="B25" s="18">
        <v>8108.5196590122778</v>
      </c>
      <c r="C25" s="18">
        <v>223</v>
      </c>
      <c r="D25" s="18">
        <v>357</v>
      </c>
      <c r="E25" s="18">
        <v>123</v>
      </c>
      <c r="F25" s="18">
        <v>48</v>
      </c>
      <c r="G25" s="18">
        <v>0</v>
      </c>
      <c r="H25" s="18">
        <v>1041.2</v>
      </c>
      <c r="I25" s="18">
        <v>172.7</v>
      </c>
      <c r="J25" s="18">
        <v>208.9</v>
      </c>
      <c r="K25" s="18">
        <v>301</v>
      </c>
    </row>
    <row r="26" spans="1:11" ht="9.9499999999999993" customHeight="1" x14ac:dyDescent="0.25">
      <c r="A26" s="19" t="s">
        <v>7</v>
      </c>
      <c r="B26" s="18">
        <v>200517.85376478612</v>
      </c>
      <c r="C26" s="18">
        <v>67292</v>
      </c>
      <c r="D26" s="18">
        <v>39894</v>
      </c>
      <c r="E26" s="18">
        <v>49921</v>
      </c>
      <c r="F26" s="18">
        <v>84616</v>
      </c>
      <c r="G26" s="18">
        <v>110320.9</v>
      </c>
      <c r="H26" s="18">
        <v>102337.5</v>
      </c>
      <c r="I26" s="18">
        <f>117.5+82967</f>
        <v>83084.5</v>
      </c>
      <c r="J26" s="18">
        <f>115.7+65148.2</f>
        <v>65263.899999999994</v>
      </c>
      <c r="K26" s="18">
        <f>107.8+60001.2</f>
        <v>60109</v>
      </c>
    </row>
    <row r="27" spans="1:11" ht="9.9499999999999993" hidden="1" customHeight="1" x14ac:dyDescent="0.25">
      <c r="A27" s="17" t="s">
        <v>8</v>
      </c>
      <c r="B27" s="23">
        <f t="shared" ref="B27:K27" si="15">+B28</f>
        <v>40087</v>
      </c>
      <c r="C27" s="23">
        <f t="shared" si="15"/>
        <v>32767</v>
      </c>
      <c r="D27" s="23">
        <f t="shared" si="15"/>
        <v>36045</v>
      </c>
      <c r="E27" s="23">
        <f t="shared" si="15"/>
        <v>0</v>
      </c>
      <c r="F27" s="23">
        <f t="shared" si="15"/>
        <v>0</v>
      </c>
      <c r="G27" s="23">
        <f t="shared" si="15"/>
        <v>0</v>
      </c>
      <c r="H27" s="23">
        <f t="shared" si="15"/>
        <v>0</v>
      </c>
      <c r="I27" s="23">
        <f t="shared" si="15"/>
        <v>0</v>
      </c>
      <c r="J27" s="23">
        <f t="shared" si="15"/>
        <v>0</v>
      </c>
      <c r="K27" s="23">
        <f t="shared" si="15"/>
        <v>0</v>
      </c>
    </row>
    <row r="28" spans="1:11" ht="9.9499999999999993" hidden="1" customHeight="1" x14ac:dyDescent="0.25">
      <c r="A28" s="21" t="s">
        <v>9</v>
      </c>
      <c r="B28" s="23">
        <v>40087</v>
      </c>
      <c r="C28" s="23">
        <v>32767</v>
      </c>
      <c r="D28" s="23">
        <v>36045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ht="9.9499999999999993" customHeight="1" x14ac:dyDescent="0.25">
      <c r="A29" s="24" t="s">
        <v>12</v>
      </c>
      <c r="B29" s="25">
        <f>+B30+B33</f>
        <v>129641.36917832363</v>
      </c>
      <c r="C29" s="25">
        <f>+C30+C33-1</f>
        <v>217954</v>
      </c>
      <c r="D29" s="25">
        <f>+D30+D33</f>
        <v>189957</v>
      </c>
      <c r="E29" s="25">
        <f>+E30+E33</f>
        <v>128199</v>
      </c>
      <c r="F29" s="25">
        <f>+F30+F33</f>
        <v>129096</v>
      </c>
      <c r="G29" s="25">
        <f>+G30+G33</f>
        <v>143815.29999999999</v>
      </c>
      <c r="H29" s="25">
        <f t="shared" ref="H29:I29" si="16">+H30+H33</f>
        <v>134894.20000000001</v>
      </c>
      <c r="I29" s="25">
        <f t="shared" si="16"/>
        <v>153839.9</v>
      </c>
      <c r="J29" s="25">
        <f>+J30+J33</f>
        <v>145045.1</v>
      </c>
      <c r="K29" s="25">
        <f>+K30+K33</f>
        <v>303575.40000000002</v>
      </c>
    </row>
    <row r="30" spans="1:11" ht="9.9499999999999993" customHeight="1" x14ac:dyDescent="0.25">
      <c r="A30" s="17" t="s">
        <v>3</v>
      </c>
      <c r="B30" s="26">
        <f t="shared" ref="B30:K30" si="17">+B31+B32</f>
        <v>88106.799650072717</v>
      </c>
      <c r="C30" s="26">
        <f t="shared" si="17"/>
        <v>207459</v>
      </c>
      <c r="D30" s="26">
        <f t="shared" si="17"/>
        <v>186347</v>
      </c>
      <c r="E30" s="26">
        <f t="shared" si="17"/>
        <v>128199</v>
      </c>
      <c r="F30" s="26">
        <f t="shared" si="17"/>
        <v>129096</v>
      </c>
      <c r="G30" s="26">
        <f t="shared" ref="G30:J30" si="18">+G31+G32</f>
        <v>143815.29999999999</v>
      </c>
      <c r="H30" s="26">
        <f t="shared" si="18"/>
        <v>134894.20000000001</v>
      </c>
      <c r="I30" s="26">
        <f t="shared" si="18"/>
        <v>153839.9</v>
      </c>
      <c r="J30" s="26">
        <f t="shared" si="18"/>
        <v>145045.1</v>
      </c>
      <c r="K30" s="26">
        <f t="shared" si="17"/>
        <v>166575.4</v>
      </c>
    </row>
    <row r="31" spans="1:11" ht="9.9499999999999993" customHeight="1" x14ac:dyDescent="0.25">
      <c r="A31" s="19" t="s">
        <v>4</v>
      </c>
      <c r="B31" s="23">
        <v>77168.734252400478</v>
      </c>
      <c r="C31" s="23">
        <v>71373</v>
      </c>
      <c r="D31" s="23">
        <v>37807</v>
      </c>
      <c r="E31" s="23">
        <v>1635</v>
      </c>
      <c r="F31" s="23">
        <v>1955</v>
      </c>
      <c r="G31" s="23">
        <v>1923.5</v>
      </c>
      <c r="H31" s="23">
        <v>4990.2</v>
      </c>
      <c r="I31" s="23">
        <v>3006.9</v>
      </c>
      <c r="J31" s="23">
        <v>2898.1</v>
      </c>
      <c r="K31" s="23">
        <v>2898.1</v>
      </c>
    </row>
    <row r="32" spans="1:11" ht="9.9499999999999993" customHeight="1" x14ac:dyDescent="0.25">
      <c r="A32" s="19" t="s">
        <v>7</v>
      </c>
      <c r="B32" s="23">
        <v>10938.065397672237</v>
      </c>
      <c r="C32" s="23">
        <v>136086</v>
      </c>
      <c r="D32" s="23">
        <v>148540</v>
      </c>
      <c r="E32" s="23">
        <v>126564</v>
      </c>
      <c r="F32" s="23">
        <v>127141</v>
      </c>
      <c r="G32" s="23">
        <v>141891.79999999999</v>
      </c>
      <c r="H32" s="23">
        <v>129904</v>
      </c>
      <c r="I32" s="23">
        <v>150833</v>
      </c>
      <c r="J32" s="23">
        <v>142147</v>
      </c>
      <c r="K32" s="23">
        <v>163677.29999999999</v>
      </c>
    </row>
    <row r="33" spans="1:11" ht="9.9499999999999993" customHeight="1" x14ac:dyDescent="0.25">
      <c r="A33" s="17" t="s">
        <v>8</v>
      </c>
      <c r="B33" s="23">
        <f>+B35</f>
        <v>41534.569528250911</v>
      </c>
      <c r="C33" s="23">
        <f>+C35+1</f>
        <v>10496</v>
      </c>
      <c r="D33" s="23">
        <f>+D34+D35</f>
        <v>3610</v>
      </c>
      <c r="E33" s="23">
        <f>+E34+E35</f>
        <v>0</v>
      </c>
      <c r="F33" s="23">
        <f>+F34+F35</f>
        <v>0</v>
      </c>
      <c r="G33" s="23">
        <f>+G34+G35</f>
        <v>0</v>
      </c>
      <c r="H33" s="23">
        <f t="shared" ref="H33:I33" si="19">+H34+H35</f>
        <v>0</v>
      </c>
      <c r="I33" s="23">
        <f t="shared" si="19"/>
        <v>0</v>
      </c>
      <c r="J33" s="23">
        <f>+J34+J35</f>
        <v>0</v>
      </c>
      <c r="K33" s="23">
        <f>SUM(K34:K36)</f>
        <v>137000</v>
      </c>
    </row>
    <row r="34" spans="1:11" ht="9.9499999999999993" hidden="1" customHeight="1" x14ac:dyDescent="0.25">
      <c r="A34" s="19" t="s">
        <v>21</v>
      </c>
      <c r="B34" s="23">
        <v>0</v>
      </c>
      <c r="C34" s="23">
        <v>0</v>
      </c>
      <c r="D34" s="23">
        <v>3610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ht="9.9499999999999993" hidden="1" customHeight="1" x14ac:dyDescent="0.25">
      <c r="A35" s="19" t="s">
        <v>7</v>
      </c>
      <c r="B35" s="23">
        <v>41534.569528250911</v>
      </c>
      <c r="C35" s="23">
        <v>10495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</row>
    <row r="36" spans="1:11" ht="9.9499999999999993" customHeight="1" x14ac:dyDescent="0.25">
      <c r="A36" s="19" t="s">
        <v>17</v>
      </c>
      <c r="B36" s="23"/>
      <c r="C36" s="23"/>
      <c r="D36" s="23"/>
      <c r="E36" s="23"/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137000</v>
      </c>
    </row>
    <row r="37" spans="1:11" ht="9.9499999999999993" customHeight="1" x14ac:dyDescent="0.25">
      <c r="A37" s="24" t="s">
        <v>13</v>
      </c>
      <c r="B37" s="25">
        <f>+B38+B41</f>
        <v>3206843.5826742384</v>
      </c>
      <c r="C37" s="25">
        <f>+C38+C41+1</f>
        <v>2633817</v>
      </c>
      <c r="D37" s="25">
        <f>+D38+D41-1</f>
        <v>1548914</v>
      </c>
      <c r="E37" s="25">
        <f>+E38+E41</f>
        <v>938006</v>
      </c>
      <c r="F37" s="25">
        <f>+F38+F41</f>
        <v>859689</v>
      </c>
      <c r="G37" s="25">
        <f>+G38+G41</f>
        <v>859689</v>
      </c>
      <c r="H37" s="25">
        <f t="shared" ref="H37:I37" si="20">+H38+H41</f>
        <v>859689</v>
      </c>
      <c r="I37" s="25">
        <f t="shared" si="20"/>
        <v>859689</v>
      </c>
      <c r="J37" s="25">
        <f>+J38+J41</f>
        <v>972727.8</v>
      </c>
      <c r="K37" s="25">
        <f>+K38+K41</f>
        <v>527988.80000000005</v>
      </c>
    </row>
    <row r="38" spans="1:11" ht="9.9499999999999993" customHeight="1" x14ac:dyDescent="0.25">
      <c r="A38" s="17" t="s">
        <v>3</v>
      </c>
      <c r="B38" s="23">
        <f>+B39+B40</f>
        <v>1007675.8500129614</v>
      </c>
      <c r="C38" s="23">
        <f>+C39+C40</f>
        <v>701520</v>
      </c>
      <c r="D38" s="23">
        <f>+D39+D40</f>
        <v>586169</v>
      </c>
      <c r="E38" s="23">
        <f>+E39+E40</f>
        <v>63076</v>
      </c>
      <c r="F38" s="23">
        <f t="shared" ref="F38:K38" si="21">+F39+F40</f>
        <v>0</v>
      </c>
      <c r="G38" s="23">
        <f t="shared" ref="G38:J38" si="22">+G39+G40</f>
        <v>0</v>
      </c>
      <c r="H38" s="23">
        <f t="shared" si="22"/>
        <v>0</v>
      </c>
      <c r="I38" s="23">
        <f t="shared" si="22"/>
        <v>0</v>
      </c>
      <c r="J38" s="23">
        <f t="shared" si="22"/>
        <v>113038.8</v>
      </c>
      <c r="K38" s="23">
        <f t="shared" si="21"/>
        <v>113038.8</v>
      </c>
    </row>
    <row r="39" spans="1:11" ht="9.9499999999999993" hidden="1" customHeight="1" x14ac:dyDescent="0.25">
      <c r="A39" s="17" t="s">
        <v>14</v>
      </c>
      <c r="B39" s="23">
        <v>285660.60415363754</v>
      </c>
      <c r="C39" s="23">
        <v>186185</v>
      </c>
      <c r="D39" s="23">
        <v>101690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</row>
    <row r="40" spans="1:11" ht="9.9499999999999993" customHeight="1" x14ac:dyDescent="0.25">
      <c r="A40" s="17" t="s">
        <v>15</v>
      </c>
      <c r="B40" s="26">
        <v>722015.24585932388</v>
      </c>
      <c r="C40" s="26">
        <v>515335</v>
      </c>
      <c r="D40" s="26">
        <v>484479</v>
      </c>
      <c r="E40" s="26">
        <v>63076</v>
      </c>
      <c r="F40" s="26">
        <v>0</v>
      </c>
      <c r="G40" s="26">
        <v>0</v>
      </c>
      <c r="H40" s="26">
        <v>0</v>
      </c>
      <c r="I40" s="26">
        <v>0</v>
      </c>
      <c r="J40" s="26">
        <f>52600+60438.8</f>
        <v>113038.8</v>
      </c>
      <c r="K40" s="26">
        <f>52600+60438.8</f>
        <v>113038.8</v>
      </c>
    </row>
    <row r="41" spans="1:11" ht="9.9499999999999993" customHeight="1" x14ac:dyDescent="0.25">
      <c r="A41" s="17" t="s">
        <v>8</v>
      </c>
      <c r="B41" s="23">
        <f>+B42+B43+B44+B45+B46</f>
        <v>2199167.7326612771</v>
      </c>
      <c r="C41" s="23">
        <f>+C42+C43+C44+C45+C46-1</f>
        <v>1932296</v>
      </c>
      <c r="D41" s="23">
        <f>+D42+D43+D44+D45+D46+1</f>
        <v>962746</v>
      </c>
      <c r="E41" s="23">
        <f>+E42+E43+E44+E45+E46</f>
        <v>874930</v>
      </c>
      <c r="F41" s="23">
        <f>+F42+F43+F44+F45+F46</f>
        <v>859689</v>
      </c>
      <c r="G41" s="23">
        <f>+G42+G43+G44+G45+G46</f>
        <v>859689</v>
      </c>
      <c r="H41" s="23">
        <f t="shared" ref="H41:I41" si="23">+H42+H43+H44+H45+H46</f>
        <v>859689</v>
      </c>
      <c r="I41" s="23">
        <f t="shared" si="23"/>
        <v>859689</v>
      </c>
      <c r="J41" s="23">
        <f>+J42+J43+J44+J45+J46</f>
        <v>859689</v>
      </c>
      <c r="K41" s="23">
        <f>+K42+K43+K44+K45+K46</f>
        <v>414950</v>
      </c>
    </row>
    <row r="42" spans="1:11" ht="9.9499999999999993" hidden="1" customHeight="1" x14ac:dyDescent="0.25">
      <c r="A42" s="21" t="s">
        <v>4</v>
      </c>
      <c r="B42" s="23">
        <v>11393.58</v>
      </c>
      <c r="C42" s="23">
        <v>24624</v>
      </c>
      <c r="D42" s="23">
        <v>19896</v>
      </c>
      <c r="E42" s="23">
        <v>15241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  <row r="43" spans="1:11" ht="9.9499999999999993" hidden="1" customHeight="1" x14ac:dyDescent="0.25">
      <c r="A43" s="21" t="s">
        <v>21</v>
      </c>
      <c r="B43" s="23">
        <v>702.5</v>
      </c>
      <c r="C43" s="23">
        <v>578</v>
      </c>
      <c r="D43" s="23">
        <v>290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</row>
    <row r="44" spans="1:11" ht="9.9499999999999993" hidden="1" customHeight="1" x14ac:dyDescent="0.25">
      <c r="A44" s="21" t="s">
        <v>16</v>
      </c>
      <c r="B44" s="23">
        <v>120</v>
      </c>
      <c r="C44" s="23">
        <v>60</v>
      </c>
      <c r="D44" s="23">
        <v>60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1:11" ht="9.9499999999999993" hidden="1" customHeight="1" x14ac:dyDescent="0.25">
      <c r="A45" s="21" t="s">
        <v>7</v>
      </c>
      <c r="B45" s="23">
        <v>684077.00436760671</v>
      </c>
      <c r="C45" s="23">
        <v>492833</v>
      </c>
      <c r="D45" s="23">
        <v>251893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1:11" ht="9.9499999999999993" customHeight="1" x14ac:dyDescent="0.25">
      <c r="A46" s="19" t="s">
        <v>17</v>
      </c>
      <c r="B46" s="23">
        <v>1502874.6482936703</v>
      </c>
      <c r="C46" s="23">
        <v>1414202</v>
      </c>
      <c r="D46" s="23">
        <v>690606</v>
      </c>
      <c r="E46" s="23">
        <v>859689</v>
      </c>
      <c r="F46" s="23">
        <v>859689</v>
      </c>
      <c r="G46" s="23">
        <v>859689</v>
      </c>
      <c r="H46" s="23">
        <v>859689</v>
      </c>
      <c r="I46" s="23">
        <v>859689</v>
      </c>
      <c r="J46" s="23">
        <v>859689</v>
      </c>
      <c r="K46" s="23">
        <v>414950</v>
      </c>
    </row>
    <row r="47" spans="1:11" ht="2.1" customHeight="1" x14ac:dyDescent="0.25">
      <c r="A47" s="27"/>
      <c r="B47" s="28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0.15" customHeight="1" x14ac:dyDescent="0.25">
      <c r="A48" s="31" t="s">
        <v>20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" ht="9.9499999999999993" customHeight="1" x14ac:dyDescent="0.25">
      <c r="A49" s="32" t="s">
        <v>18</v>
      </c>
    </row>
    <row r="50" spans="1:1" hidden="1" x14ac:dyDescent="0.25">
      <c r="A50" s="33" t="s">
        <v>19</v>
      </c>
    </row>
    <row r="51" spans="1:1" x14ac:dyDescent="0.25">
      <c r="A51" s="33" t="s">
        <v>23</v>
      </c>
    </row>
  </sheetData>
  <printOptions horizontalCentered="1"/>
  <pageMargins left="1.9685039370078741" right="1.9685039370078741" top="4.1338582677165361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1543</vt:lpstr>
      <vt:lpstr>'1543'!Área_de_impresión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Augusta Jauregui Taipe</cp:lastModifiedBy>
  <cp:lastPrinted>2025-07-14T20:02:36Z</cp:lastPrinted>
  <dcterms:created xsi:type="dcterms:W3CDTF">2020-08-06T17:26:21Z</dcterms:created>
  <dcterms:modified xsi:type="dcterms:W3CDTF">2025-07-14T20:02:40Z</dcterms:modified>
</cp:coreProperties>
</file>